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6-2020\Work Schedule Templates for Employees\"/>
    </mc:Choice>
  </mc:AlternateContent>
  <bookViews>
    <workbookView xWindow="0" yWindow="0" windowWidth="20490" windowHeight="7755" tabRatio="686"/>
  </bookViews>
  <sheets>
    <sheet name="January" sheetId="4" r:id="rId1"/>
    <sheet name="February" sheetId="5" r:id="rId2"/>
    <sheet name="March" sheetId="17" r:id="rId3"/>
    <sheet name="April" sheetId="18" r:id="rId4"/>
    <sheet name="May" sheetId="19" r:id="rId5"/>
    <sheet name="June" sheetId="20" r:id="rId6"/>
    <sheet name="July" sheetId="21" r:id="rId7"/>
    <sheet name="August" sheetId="22" r:id="rId8"/>
    <sheet name="September" sheetId="23" r:id="rId9"/>
    <sheet name="October" sheetId="24" r:id="rId10"/>
    <sheet name="November" sheetId="25" r:id="rId11"/>
    <sheet name="December" sheetId="15" r:id="rId12"/>
    <sheet name="Employee Names" sheetId="16" r:id="rId13"/>
  </sheets>
  <definedNames>
    <definedName name="CalendarYear">January!$AH$4</definedName>
    <definedName name="ColumnTitle13">EmployeeName[[#Headers],[Employee Names]]</definedName>
    <definedName name="Employee_Absence_Title">January!$B$1</definedName>
    <definedName name="Key_name">January!$B$2</definedName>
    <definedName name="KeyCustom1">January!$N$2</definedName>
    <definedName name="KeyCustom1Label">January!$O$2</definedName>
    <definedName name="KeyCustom2">January!$R$2</definedName>
    <definedName name="KeyCustom2Label">January!$S$2</definedName>
    <definedName name="KeyPersonal">January!$G$2</definedName>
    <definedName name="KeyPersonalLabel">January!$H$2</definedName>
    <definedName name="KeySick">January!$K$2</definedName>
    <definedName name="KeySickLabel">January!$L$2</definedName>
    <definedName name="KeyVacation">January!$C$2</definedName>
    <definedName name="KeyVacationLabel">January!$D$2</definedName>
    <definedName name="MonthName" localSheetId="3">April!$B$4</definedName>
    <definedName name="MonthName" localSheetId="7">August!$B$4</definedName>
    <definedName name="MonthName" localSheetId="11">December!$B$4</definedName>
    <definedName name="MonthName" localSheetId="1">February!$B$4</definedName>
    <definedName name="MonthName" localSheetId="0">January!$B$4</definedName>
    <definedName name="MonthName" localSheetId="6">July!$B$4</definedName>
    <definedName name="MonthName" localSheetId="5">June!$B$4</definedName>
    <definedName name="MonthName" localSheetId="2">March!$B$4</definedName>
    <definedName name="MonthName" localSheetId="4">May!$B$4</definedName>
    <definedName name="MonthName" localSheetId="10">November!$B$4</definedName>
    <definedName name="MonthName" localSheetId="9">October!$B$4</definedName>
    <definedName name="MonthName" localSheetId="8">September!$B$4</definedName>
    <definedName name="_xlnm.Print_Titles" localSheetId="3">April!$4:$6</definedName>
    <definedName name="_xlnm.Print_Titles" localSheetId="7">August!$4:$6</definedName>
    <definedName name="_xlnm.Print_Titles" localSheetId="11">December!$4:$6</definedName>
    <definedName name="_xlnm.Print_Titles" localSheetId="1">February!$4:$6</definedName>
    <definedName name="_xlnm.Print_Titles" localSheetId="0">January!$4:$6</definedName>
    <definedName name="_xlnm.Print_Titles" localSheetId="6">July!$4:$6</definedName>
    <definedName name="_xlnm.Print_Titles" localSheetId="5">June!$4:$6</definedName>
    <definedName name="_xlnm.Print_Titles" localSheetId="2">March!$4:$6</definedName>
    <definedName name="_xlnm.Print_Titles" localSheetId="4">May!$4:$6</definedName>
    <definedName name="_xlnm.Print_Titles" localSheetId="10">November!$4:$6</definedName>
    <definedName name="_xlnm.Print_Titles" localSheetId="9">October!$4:$6</definedName>
    <definedName name="_xlnm.Print_Titles" localSheetId="8">September!$4:$6</definedName>
    <definedName name="Title1">January[[#Headers],[Employee Name]]</definedName>
    <definedName name="Title10">October[[#Headers],[Employee Name]]</definedName>
    <definedName name="Title11">November[[#Headers],[Employee Name]]</definedName>
    <definedName name="Title12">December[[#Headers],[Employee Name]]</definedName>
    <definedName name="Title2">February[[#Headers],[Employee Name]]</definedName>
    <definedName name="Title3">March[[#Headers],[Employee Name]]</definedName>
    <definedName name="Title4">April[[#Headers],[Employee Name]]</definedName>
    <definedName name="Title5">May[[#Headers],[Employee Name]]</definedName>
    <definedName name="Title6">June[[#Headers],[Employee Name]]</definedName>
    <definedName name="Title7">July[[#Headers],[Employee Name]]</definedName>
    <definedName name="Title8">August[[#Headers],[Employee Name]]</definedName>
    <definedName name="Title9">September[[#Headers],[Employee Name]]</definedName>
  </definedNames>
  <calcPr calcId="152511"/>
</workbook>
</file>

<file path=xl/calcChain.xml><?xml version="1.0" encoding="utf-8"?>
<calcChain xmlns="http://schemas.openxmlformats.org/spreadsheetml/2006/main">
  <c r="AH9" i="4" l="1"/>
  <c r="AH10" i="4"/>
  <c r="B12" i="23" l="1"/>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11" i="20"/>
  <c r="AH10" i="20"/>
  <c r="AH9" i="20"/>
  <c r="AH8" i="20"/>
  <c r="AH7"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H11" i="17"/>
  <c r="AH10" i="17"/>
  <c r="AH9" i="17"/>
  <c r="AH8" i="17"/>
  <c r="AH7" i="17"/>
  <c r="AH12" i="17" s="1"/>
  <c r="AH4" i="17"/>
  <c r="B1" i="17"/>
  <c r="B1" i="15"/>
  <c r="B1" i="5"/>
  <c r="AH12" i="18" l="1"/>
  <c r="AH12" i="21"/>
  <c r="AH12" i="23"/>
  <c r="AH12" i="22"/>
  <c r="AH12" i="25"/>
  <c r="AH12" i="20"/>
  <c r="AH12" i="19"/>
  <c r="AH12" i="24"/>
  <c r="AB5" i="5"/>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G12" i="15" l="1"/>
  <c r="AF12" i="15"/>
  <c r="AH7" i="15"/>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B12" i="15" l="1"/>
  <c r="B12" i="5"/>
  <c r="B12" i="4"/>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E5" i="5"/>
  <c r="AD5" i="5"/>
  <c r="AC5" i="5"/>
  <c r="AA5" i="5"/>
  <c r="Z5" i="5"/>
  <c r="Y5" i="5"/>
  <c r="X5" i="5"/>
  <c r="W5" i="5"/>
  <c r="V5" i="5"/>
  <c r="U5" i="5"/>
  <c r="T5" i="5"/>
  <c r="S5" i="5"/>
  <c r="R5" i="5"/>
  <c r="Q5" i="5"/>
  <c r="P5" i="5"/>
  <c r="O5" i="5"/>
  <c r="N5" i="5"/>
  <c r="M5" i="5"/>
  <c r="L5" i="5"/>
  <c r="K5" i="5"/>
  <c r="J5" i="5"/>
  <c r="I5" i="5"/>
  <c r="H5" i="5"/>
  <c r="G5" i="5"/>
  <c r="F5" i="5"/>
  <c r="E5" i="5"/>
  <c r="D5" i="5"/>
  <c r="C5" i="5"/>
  <c r="AH12" i="5" l="1"/>
  <c r="AH7" i="4"/>
  <c r="AH8" i="4"/>
  <c r="AH12" i="4" l="1"/>
  <c r="AE5" i="4"/>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<sst xmlns="http://schemas.openxmlformats.org/spreadsheetml/2006/main" count="643" uniqueCount="65">
  <si>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</si>
  <si>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</si>
  <si>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</si>
  <si>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</si>
  <si>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</si>
  <si>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</si>
  <si>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</si>
  <si>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</si>
  <si>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</si>
  <si>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</si>
  <si>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</si>
  <si>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</si>
  <si>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</si>
  <si>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</si>
  <si>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</si>
  <si>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</si>
  <si>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</si>
  <si>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</si>
  <si>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</si>
  <si>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</si>
  <si>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</si>
  <si>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</si>
  <si>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</si>
  <si>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</si>
  <si>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</si>
  <si>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</si>
  <si>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</si>
  <si>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</si>
  <si>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</si>
  <si>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</si>
  <si>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</si>
  <si>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</si>
  <si>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</si>
  <si>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</si>
  <si>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</si>
  <si>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</si>
  <si>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</si>
  <si>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</si>
  <si>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</si>
  <si>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</si>
  <si>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</si>
  <si>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</si>
  <si>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</si>
  <si>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</si>
  <si>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</si>
  <si>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</si>
  <si>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</si>
  <si>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</si>
  <si>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February</t>
  </si>
  <si>
    <t>Employee 3</t>
  </si>
  <si>
    <t>Employee 4</t>
  </si>
  <si>
    <t>Employee 5</t>
  </si>
  <si>
    <t>March</t>
  </si>
  <si>
    <t>April</t>
  </si>
  <si>
    <t>May</t>
  </si>
  <si>
    <t>June</t>
  </si>
  <si>
    <t>July</t>
  </si>
  <si>
    <t>August</t>
  </si>
  <si>
    <t>September</t>
  </si>
  <si>
    <t>October</t>
  </si>
  <si>
    <t>November</t>
  </si>
  <si>
    <t>December</t>
  </si>
  <si>
    <t>Enter year:</t>
  </si>
  <si>
    <t>Absence Type Key</t>
  </si>
  <si>
    <t>Employee Names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</si>
</sst>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11"/>
      <color theme="1"/>
      <name val="Abadi MT Condensed"/>
      <family val="2"/>
    </font>
    <font>
      <b/>
      <sz val="26"/>
      <color theme="3"/>
      <name val="Abadi MT Condensed"/>
      <family val="2"/>
    </font>
    <font>
      <b/>
      <sz val="11"/>
      <color theme="1"/>
      <name val="Abadi MT Condensed"/>
      <family val="2"/>
    </font>
    <font>
      <sz val="11"/>
      <color theme="4" tint="-0.499984740745262"/>
      <name val="Abadi MT Condensed"/>
      <family val="2"/>
    </font>
    <font>
      <b/>
      <sz val="18"/>
      <color theme="4" tint="-0.24994659260841701"/>
      <name val="Abadi MT Condensed"/>
      <family val="2"/>
    </font>
  </fonts>
  <fills count="21">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s>
  <borders count="1">
    <border>
      <left/>
      <right/>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26">
    <xf numFmtId="0" fontId="0" fillId="0" borderId="0" xfId="0">
      <alignment horizontal="left" vertical="center"/>
    </xf>
    <xf numFmtId="0" fontId="9" fillId="0" borderId="0" xfId="0" applyFont="1" applyAlignment="1" applyProtection="1">
      <alignment horizontal="left" vertical="center" wrapText="1"/>
    </xf>
    <xf numFmtId="0" fontId="10" fillId="0" borderId="0" xfId="1" applyFont="1" applyAlignment="1" applyProtection="1">
      <alignment vertical="top"/>
    </xf>
    <xf numFmtId="0" fontId="9" fillId="0" borderId="0" xfId="0" applyFont="1" applyProtection="1">
      <alignment horizontal="left" vertical="center"/>
    </xf>
    <xf numFmtId="0" fontId="9" fillId="0" borderId="0" xfId="0" applyFont="1">
      <alignment horizontal="left" vertical="center"/>
    </xf>
    <xf numFmtId="0" fontId="11" fillId="20" borderId="0" xfId="4" applyFont="1" applyProtection="1">
      <alignment horizontal="right" vertical="center" indent="1"/>
    </xf>
    <xf numFmtId="0" fontId="11" fillId="15" borderId="0" xfId="12" applyFont="1" applyAlignment="1" applyProtection="1">
      <alignment horizontal="center" vertical="center"/>
    </xf>
    <xf numFmtId="0" fontId="9" fillId="2" borderId="0" xfId="21" applyFont="1" applyAlignment="1" applyProtection="1">
      <alignment horizontal="left" vertical="center"/>
    </xf>
    <xf numFmtId="0" fontId="11" fillId="10" borderId="0" xfId="19" applyFont="1" applyAlignment="1" applyProtection="1">
      <alignment horizontal="center" vertical="center"/>
    </xf>
    <xf numFmtId="0" fontId="11" fillId="13" borderId="0" xfId="23" applyFont="1" applyAlignment="1" applyProtection="1">
      <alignment horizontal="center" vertical="center"/>
    </xf>
    <xf numFmtId="164" fontId="11" fillId="9" borderId="0" xfId="8" applyNumberFormat="1" applyFont="1" applyAlignment="1" applyProtection="1">
      <alignment horizontal="center" vertical="center"/>
    </xf>
    <xf numFmtId="164" fontId="11" fillId="14" borderId="0" xfId="24" applyNumberFormat="1" applyFont="1" applyAlignment="1" applyProtection="1">
      <alignment horizontal="center" vertical="center"/>
    </xf>
    <xf numFmtId="0" fontId="12" fillId="0" borderId="0" xfId="27" applyFont="1" applyProtection="1">
      <alignment horizontal="center"/>
    </xf>
    <xf numFmtId="0" fontId="13" fillId="2" borderId="0" xfId="3" applyFont="1" applyProtection="1">
      <alignment horizontal="center" vertical="center"/>
    </xf>
    <xf numFmtId="0" fontId="13" fillId="2" borderId="0" xfId="3" applyFont="1" applyProtection="1">
      <alignment horizontal="center" vertical="center"/>
    </xf>
    <xf numFmtId="0" fontId="9" fillId="0" borderId="0" xfId="0" applyFont="1" applyAlignment="1" applyProtection="1">
      <alignment horizontal="center" vertical="center"/>
    </xf>
    <xf numFmtId="0" fontId="9" fillId="2" borderId="0" xfId="21" applyFont="1" applyBorder="1" applyAlignment="1" applyProtection="1">
      <alignment horizontal="left" vertical="center" indent="1"/>
    </xf>
    <xf numFmtId="0" fontId="9" fillId="0" borderId="0" xfId="0" applyFont="1" applyFill="1" applyBorder="1" applyAlignment="1" applyProtection="1">
      <alignment horizontal="center" vertical="center"/>
    </xf>
    <xf numFmtId="0" fontId="9" fillId="0" borderId="0" xfId="21" applyFont="1" applyFill="1" applyBorder="1" applyAlignment="1" applyProtection="1">
      <alignment horizontal="center" vertical="center"/>
    </xf>
    <xf numFmtId="0" fontId="9" fillId="0" borderId="0" xfId="26" applyFont="1" applyFill="1" applyBorder="1">
      <alignment horizontal="left" vertical="center" wrapText="1" indent="2"/>
    </xf>
    <xf numFmtId="1" fontId="9" fillId="0" borderId="0" xfId="25" applyFont="1" applyFill="1" applyBorder="1" applyProtection="1">
      <alignment horizontal="center" vertical="center"/>
    </xf>
    <xf numFmtId="0" fontId="9" fillId="0" borderId="0" xfId="0" applyFont="1" applyFill="1" applyBorder="1" applyAlignment="1" applyProtection="1">
      <alignment horizontal="left" vertical="center" indent="1"/>
    </xf>
    <xf numFmtId="164" fontId="9" fillId="0" borderId="0" xfId="0" applyNumberFormat="1" applyFont="1" applyFill="1" applyBorder="1" applyAlignment="1" applyProtection="1">
      <alignment horizontal="center" vertical="center"/>
    </xf>
    <xf numFmtId="0" fontId="9" fillId="0" borderId="0" xfId="26" applyFont="1" applyFill="1" applyBorder="1" applyProtection="1">
      <alignment horizontal="left" vertical="center" wrapText="1" indent="2"/>
    </xf>
    <xf numFmtId="0" fontId="10" fillId="0" borderId="0" xfId="1" applyFont="1">
      <alignment vertical="top"/>
    </xf>
    <xf numFmtId="0" fontId="9" fillId="0" borderId="0" xfId="26" applyFont="1">
      <alignment horizontal="left" vertical="center" wrapText="1" indent="2"/>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cellStyle name="Heading 1" xfId="2" builtinId="16" customBuiltin="1"/>
    <cellStyle name="Heading 2" xfId="3" builtinId="17" customBuiltin="1"/>
    <cellStyle name="Heading 3" xfId="4" builtinId="18" customBuiltin="1"/>
    <cellStyle name="Heading 4" xfId="5" builtinId="19" customBuiltin="1"/>
    <cellStyle name="Label" xfId="27"/>
    <cellStyle name="Normal" xfId="0" builtinId="0" customBuiltin="1"/>
    <cellStyle name="Title" xfId="1" builtinId="15" customBuiltin="1"/>
    <cellStyle name="Total" xfId="25" builtinId="25" customBuiltin="1"/>
  </cellStyles>
  <dxfs count="906">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numFmt numFmtId="0" formatCode="General"/>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fill>
        <patternFill patternType="none">
          <fgColor indexed="64"/>
          <bgColor indexed="65"/>
        </patternFill>
      </fill>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badi MT Condensed"/>
        <scheme val="none"/>
      </font>
      <protection locked="1" hidden="0"/>
    </dxf>
    <dxf>
      <font>
        <b val="0"/>
        <i val="0"/>
        <strike val="0"/>
        <condense val="0"/>
        <extend val="0"/>
        <outline val="0"/>
        <shadow val="0"/>
        <u val="none"/>
        <vertAlign val="baseline"/>
        <sz val="11"/>
        <color theme="1"/>
        <name val="Abadi MT Condensed"/>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badi MT Condensed"/>
        <scheme val="none"/>
      </font>
      <fill>
        <patternFill patternType="none">
          <fgColor indexed="64"/>
          <bgColor indexed="6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tableStyleElement type="wholeTable" dxfId="905"/>
      <tableStyleElement type="headerRow" dxfId="904"/>
      <tableStyleElement type="totalRow" dxfId="903"/>
      <tableStyleElement type="firstColumn" dxfId="902"/>
      <tableStyleElement type="lastColumn" dxfId="901"/>
      <tableStyleElement type="firstRowStripe" dxfId="900"/>
      <tableStyleElement type="secondRowStripe" dxfId="899"/>
      <tableStyleElement type="firstColumnStripe" dxfId="898"/>
      <tableStyleElement type="secondColumnStripe" dxfId="897"/>
      <tableStyleElement type="firstHeaderCell" dxfId="896"/>
      <tableStyleElement type="lastHeaderCell" dxfId="895"/>
      <tableStyleElement type="firstTotalCell" dxfId="894"/>
      <tableStyleElement type="lastTotalCell" dxfId="89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January" displayName="January" ref="B6:AH12" totalsRowCount="1" headerRowDxfId="764" dataDxfId="762" totalsRowDxfId="763">
  <autoFilter ref="B6:AH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Employee Name" totalsRowFunction="custom" dataDxfId="830" totalsRowDxfId="829" dataCellStyle="Employee">
      <totalsRowFormula>MonthName&amp;" Total"</totalsRowFormula>
    </tableColumn>
    <tableColumn id="2" name="1" totalsRowFunction="custom" dataDxfId="828" totalsRowDxfId="827" dataCellStyle="Total">
      <totalsRowFormula>SUBTOTAL(103,January!$C$7:$C$11)</totalsRowFormula>
    </tableColumn>
    <tableColumn id="3" name="2" totalsRowFunction="custom" dataDxfId="826" totalsRowDxfId="825" dataCellStyle="Total">
      <totalsRowFormula>SUBTOTAL(103,January!$D$7:$D$11)</totalsRowFormula>
    </tableColumn>
    <tableColumn id="4" name="3" totalsRowFunction="custom" dataDxfId="824" totalsRowDxfId="823" dataCellStyle="Total">
      <totalsRowFormula>SUBTOTAL(103,January!$E$7:$E$11)</totalsRowFormula>
    </tableColumn>
    <tableColumn id="5" name="4" totalsRowFunction="custom" dataDxfId="822" totalsRowDxfId="821" dataCellStyle="Total">
      <totalsRowFormula>SUBTOTAL(103,January!$F$7:$F$11)</totalsRowFormula>
    </tableColumn>
    <tableColumn id="6" name="5" totalsRowFunction="custom" dataDxfId="820" totalsRowDxfId="819" dataCellStyle="Total">
      <totalsRowFormula>SUBTOTAL(103,January!$G$7:$G$11)</totalsRowFormula>
    </tableColumn>
    <tableColumn id="7" name="6" totalsRowFunction="custom" dataDxfId="818" totalsRowDxfId="817" dataCellStyle="Total">
      <totalsRowFormula>SUBTOTAL(103,January!$H$7:$H$11)</totalsRowFormula>
    </tableColumn>
    <tableColumn id="8" name="7" totalsRowFunction="custom" dataDxfId="816" totalsRowDxfId="815" dataCellStyle="Total">
      <totalsRowFormula>SUBTOTAL(103,January!$I$7:$I$11)</totalsRowFormula>
    </tableColumn>
    <tableColumn id="9" name="8" totalsRowFunction="custom" dataDxfId="814" totalsRowDxfId="813" dataCellStyle="Total">
      <totalsRowFormula>SUBTOTAL(103,January!$J$7:$J$11)</totalsRowFormula>
    </tableColumn>
    <tableColumn id="10" name="9" totalsRowFunction="custom" dataDxfId="812" totalsRowDxfId="811" dataCellStyle="Total">
      <totalsRowFormula>SUBTOTAL(103,January!$K$7:$K$11)</totalsRowFormula>
    </tableColumn>
    <tableColumn id="11" name="10" totalsRowFunction="custom" dataDxfId="810" totalsRowDxfId="809" dataCellStyle="Total">
      <totalsRowFormula>SUBTOTAL(103,January!$L$7:$L$11)</totalsRowFormula>
    </tableColumn>
    <tableColumn id="12" name="11" totalsRowFunction="custom" dataDxfId="808" totalsRowDxfId="807" dataCellStyle="Total">
      <totalsRowFormula>SUBTOTAL(103,January!$M$7:$M$11)</totalsRowFormula>
    </tableColumn>
    <tableColumn id="13" name="12" totalsRowFunction="custom" dataDxfId="806" totalsRowDxfId="805" dataCellStyle="Total">
      <totalsRowFormula>SUBTOTAL(103,January!$N$7:$N$11)</totalsRowFormula>
    </tableColumn>
    <tableColumn id="14" name="13" totalsRowFunction="custom" dataDxfId="804" totalsRowDxfId="803" dataCellStyle="Total">
      <totalsRowFormula>SUBTOTAL(103,January!$O$7:$O$11)</totalsRowFormula>
    </tableColumn>
    <tableColumn id="15" name="14" totalsRowFunction="custom" dataDxfId="802" totalsRowDxfId="801" dataCellStyle="Total">
      <totalsRowFormula>SUBTOTAL(103,January!$P$7:$P$11)</totalsRowFormula>
    </tableColumn>
    <tableColumn id="16" name="15" totalsRowFunction="custom" dataDxfId="800" totalsRowDxfId="799" dataCellStyle="Total">
      <totalsRowFormula>SUBTOTAL(103,January!$Q$7:$Q$11)</totalsRowFormula>
    </tableColumn>
    <tableColumn id="17" name="16" totalsRowFunction="custom" dataDxfId="798" totalsRowDxfId="797" dataCellStyle="Total">
      <totalsRowFormula>SUBTOTAL(103,January!$R$7:$R$11)</totalsRowFormula>
    </tableColumn>
    <tableColumn id="18" name="17" totalsRowFunction="custom" dataDxfId="796" totalsRowDxfId="795" dataCellStyle="Total">
      <totalsRowFormula>SUBTOTAL(103,January!$S$7:$S$11)</totalsRowFormula>
    </tableColumn>
    <tableColumn id="19" name="18" totalsRowFunction="custom" dataDxfId="794" totalsRowDxfId="793" dataCellStyle="Total">
      <totalsRowFormula>SUBTOTAL(103,January!$T$7:$T$11)</totalsRowFormula>
    </tableColumn>
    <tableColumn id="20" name="19" totalsRowFunction="custom" dataDxfId="792" totalsRowDxfId="791" dataCellStyle="Total">
      <totalsRowFormula>SUBTOTAL(103,January!$U$7:$U$11)</totalsRowFormula>
    </tableColumn>
    <tableColumn id="21" name="20" totalsRowFunction="custom" dataDxfId="790" totalsRowDxfId="789" dataCellStyle="Total">
      <totalsRowFormula>SUBTOTAL(103,January!$V$7:$V$11)</totalsRowFormula>
    </tableColumn>
    <tableColumn id="22" name="21" totalsRowFunction="custom" dataDxfId="788" totalsRowDxfId="787" dataCellStyle="Total">
      <totalsRowFormula>SUBTOTAL(103,January!$W$7:$W$11)</totalsRowFormula>
    </tableColumn>
    <tableColumn id="23" name="22" totalsRowFunction="custom" dataDxfId="786" totalsRowDxfId="785" dataCellStyle="Total">
      <totalsRowFormula>SUBTOTAL(103,January!$X$7:$X$11)</totalsRowFormula>
    </tableColumn>
    <tableColumn id="24" name="23" totalsRowFunction="custom" dataDxfId="784" totalsRowDxfId="783" dataCellStyle="Total">
      <totalsRowFormula>SUBTOTAL(103,January!$Y$7:$Y$11)</totalsRowFormula>
    </tableColumn>
    <tableColumn id="25" name="24" totalsRowFunction="custom" dataDxfId="782" totalsRowDxfId="781" dataCellStyle="Total">
      <totalsRowFormula>SUBTOTAL(103,January!$Z$7:$Z$11)</totalsRowFormula>
    </tableColumn>
    <tableColumn id="26" name="25" totalsRowFunction="custom" dataDxfId="780" totalsRowDxfId="779" dataCellStyle="Total">
      <totalsRowFormula>SUBTOTAL(103,January!$AA$7:$AA$11)</totalsRowFormula>
    </tableColumn>
    <tableColumn id="27" name="26" totalsRowFunction="custom" dataDxfId="778" totalsRowDxfId="777" dataCellStyle="Total">
      <totalsRowFormula>SUBTOTAL(103,January!$AB$7:$AB$11)</totalsRowFormula>
    </tableColumn>
    <tableColumn id="28" name="27" totalsRowFunction="custom" dataDxfId="776" totalsRowDxfId="775" dataCellStyle="Total">
      <totalsRowFormula>SUBTOTAL(103,January!$AC$7:$AC$11)</totalsRowFormula>
    </tableColumn>
    <tableColumn id="29" name="28" totalsRowFunction="custom" dataDxfId="774" totalsRowDxfId="773" dataCellStyle="Total">
      <totalsRowFormula>SUBTOTAL(103,January!$AD$7:$AD$11)</totalsRowFormula>
    </tableColumn>
    <tableColumn id="30" name="29" totalsRowFunction="custom" dataDxfId="772" totalsRowDxfId="771" dataCellStyle="Total">
      <totalsRowFormula>SUBTOTAL(103,January!$AE$7:$AE$11)</totalsRowFormula>
    </tableColumn>
    <tableColumn id="31" name="30" totalsRowFunction="custom" dataDxfId="770" totalsRowDxfId="769" dataCellStyle="Total">
      <totalsRowFormula>SUBTOTAL(103,January!$AF$7:$AF$11)</totalsRowFormula>
    </tableColumn>
    <tableColumn id="32" name="31" totalsRowFunction="custom" dataDxfId="768" totalsRowDxfId="767" dataCellStyle="Total">
      <totalsRowFormula>SUBTOTAL(103,January!$AG$7:$AG$11)</totalsRowFormula>
    </tableColumn>
    <tableColumn id="33" name="Total Days" totalsRowFunction="sum" dataDxfId="766" totalsRowDxfId="765" dataCellStyle="Total">
      <calculatedColumnFormula>COUNTA(January!$C7:$AG7)</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0.xml><?xml version="1.0" encoding="utf-8"?>
<table xmlns="http://schemas.openxmlformats.org/spreadsheetml/2006/main" id="21" name="October" displayName="October" ref="B6:AH12" totalsRowCount="1" headerRowDxfId="143" dataDxfId="141" totalsRowDxfId="142">
  <tableColumns count="33">
    <tableColumn id="1" name="Employee Name" totalsRowFunction="custom" dataDxfId="209" totalsRowDxfId="208" dataCellStyle="Employee">
      <totalsRowFormula>MonthName&amp;" Total"</totalsRowFormula>
    </tableColumn>
    <tableColumn id="2" name="1" totalsRowFunction="count" dataDxfId="207" totalsRowDxfId="206"/>
    <tableColumn id="3" name="2" totalsRowFunction="count" dataDxfId="205" totalsRowDxfId="204"/>
    <tableColumn id="4" name="3" totalsRowFunction="count" dataDxfId="203" totalsRowDxfId="202"/>
    <tableColumn id="5" name="4" totalsRowFunction="count" dataDxfId="201" totalsRowDxfId="200"/>
    <tableColumn id="6" name="5" totalsRowFunction="count" dataDxfId="199" totalsRowDxfId="198"/>
    <tableColumn id="7" name="6" totalsRowFunction="count" dataDxfId="197" totalsRowDxfId="196"/>
    <tableColumn id="8" name="7" totalsRowFunction="count" dataDxfId="195" totalsRowDxfId="194"/>
    <tableColumn id="9" name="8" totalsRowFunction="count" dataDxfId="193" totalsRowDxfId="192"/>
    <tableColumn id="10" name="9" totalsRowFunction="count" dataDxfId="191" totalsRowDxfId="190"/>
    <tableColumn id="11" name="10" totalsRowFunction="count" dataDxfId="189" totalsRowDxfId="188"/>
    <tableColumn id="12" name="11" totalsRowFunction="count" dataDxfId="187" totalsRowDxfId="186"/>
    <tableColumn id="13" name="12" totalsRowFunction="count" dataDxfId="185" totalsRowDxfId="184"/>
    <tableColumn id="14" name="13" totalsRowFunction="count" dataDxfId="183" totalsRowDxfId="182"/>
    <tableColumn id="15" name="14" totalsRowFunction="count" dataDxfId="181" totalsRowDxfId="180"/>
    <tableColumn id="16" name="15" totalsRowFunction="count" dataDxfId="179" totalsRowDxfId="178"/>
    <tableColumn id="17" name="16" totalsRowFunction="count" dataDxfId="177" totalsRowDxfId="176"/>
    <tableColumn id="18" name="17" totalsRowFunction="count" dataDxfId="175" totalsRowDxfId="174"/>
    <tableColumn id="19" name="18" totalsRowFunction="count" dataDxfId="173" totalsRowDxfId="172"/>
    <tableColumn id="20" name="19" totalsRowFunction="count" dataDxfId="171" totalsRowDxfId="170"/>
    <tableColumn id="21" name="20" totalsRowFunction="count" dataDxfId="169" totalsRowDxfId="168"/>
    <tableColumn id="22" name="21" totalsRowFunction="count" dataDxfId="167" totalsRowDxfId="166"/>
    <tableColumn id="23" name="22" totalsRowFunction="count" dataDxfId="165" totalsRowDxfId="164"/>
    <tableColumn id="24" name="23" totalsRowFunction="count" dataDxfId="163" totalsRowDxfId="162"/>
    <tableColumn id="25" name="24" totalsRowFunction="count" dataDxfId="161" totalsRowDxfId="160"/>
    <tableColumn id="26" name="25" totalsRowFunction="count" dataDxfId="159" totalsRowDxfId="158"/>
    <tableColumn id="27" name="26" totalsRowFunction="count" dataDxfId="157" totalsRowDxfId="156"/>
    <tableColumn id="28" name="27" totalsRowFunction="count" dataDxfId="155" totalsRowDxfId="154"/>
    <tableColumn id="29" name="28" totalsRowFunction="count" dataDxfId="153" totalsRowDxfId="152"/>
    <tableColumn id="30" name="29" totalsRowFunction="count" dataDxfId="151" totalsRowDxfId="150"/>
    <tableColumn id="31" name="30" totalsRowFunction="sum" dataDxfId="149" totalsRowDxfId="148"/>
    <tableColumn id="32" name="31" totalsRowFunction="sum" dataDxfId="147" totalsRowDxfId="146" dataCellStyle="Total"/>
    <tableColumn id="33" name="Total Days" totalsRowFunction="sum" dataDxfId="145" totalsRowDxfId="144" dataCellStyle="Total">
      <calculatedColumnFormula>COUNTA(October[[#This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1.xml><?xml version="1.0" encoding="utf-8"?>
<table xmlns="http://schemas.openxmlformats.org/spreadsheetml/2006/main" id="22" name="November" displayName="November" ref="B6:AH12" totalsRowCount="1" headerRowDxfId="74" dataDxfId="72" totalsRowDxfId="73">
  <tableColumns count="33">
    <tableColumn id="1" name="Employee Name" totalsRowFunction="custom" dataDxfId="140" totalsRowDxfId="139" dataCellStyle="Employee">
      <totalsRowFormula>MonthName&amp;" Total"</totalsRowFormula>
    </tableColumn>
    <tableColumn id="2" name="1" totalsRowFunction="count" dataDxfId="138" totalsRowDxfId="137"/>
    <tableColumn id="3" name="2" totalsRowFunction="count" dataDxfId="136" totalsRowDxfId="135"/>
    <tableColumn id="4" name="3" totalsRowFunction="count" dataDxfId="134" totalsRowDxfId="133"/>
    <tableColumn id="5" name="4" totalsRowFunction="count" dataDxfId="132" totalsRowDxfId="131"/>
    <tableColumn id="6" name="5" totalsRowFunction="count" dataDxfId="130" totalsRowDxfId="129"/>
    <tableColumn id="7" name="6" totalsRowFunction="count" dataDxfId="128" totalsRowDxfId="127"/>
    <tableColumn id="8" name="7" totalsRowFunction="count" dataDxfId="126" totalsRowDxfId="125"/>
    <tableColumn id="9" name="8" totalsRowFunction="count" dataDxfId="124" totalsRowDxfId="123"/>
    <tableColumn id="10" name="9" totalsRowFunction="count" dataDxfId="122" totalsRowDxfId="121"/>
    <tableColumn id="11" name="10" totalsRowFunction="count" dataDxfId="120" totalsRowDxfId="119"/>
    <tableColumn id="12" name="11" totalsRowFunction="count" dataDxfId="118" totalsRowDxfId="117"/>
    <tableColumn id="13" name="12" totalsRowFunction="count" dataDxfId="116" totalsRowDxfId="115"/>
    <tableColumn id="14" name="13" totalsRowFunction="count" dataDxfId="114" totalsRowDxfId="113"/>
    <tableColumn id="15" name="14" totalsRowFunction="count" dataDxfId="112" totalsRowDxfId="111"/>
    <tableColumn id="16" name="15" totalsRowFunction="count" dataDxfId="110" totalsRowDxfId="109"/>
    <tableColumn id="17" name="16" totalsRowFunction="count" dataDxfId="108" totalsRowDxfId="107"/>
    <tableColumn id="18" name="17" totalsRowFunction="count" dataDxfId="106" totalsRowDxfId="105"/>
    <tableColumn id="19" name="18" totalsRowFunction="count" dataDxfId="104" totalsRowDxfId="103"/>
    <tableColumn id="20" name="19" totalsRowFunction="count" dataDxfId="102" totalsRowDxfId="101"/>
    <tableColumn id="21" name="20" totalsRowFunction="count" dataDxfId="100" totalsRowDxfId="99"/>
    <tableColumn id="22" name="21" totalsRowFunction="count" dataDxfId="98" totalsRowDxfId="97"/>
    <tableColumn id="23" name="22" totalsRowFunction="count" dataDxfId="96" totalsRowDxfId="95"/>
    <tableColumn id="24" name="23" totalsRowFunction="count" dataDxfId="94" totalsRowDxfId="93"/>
    <tableColumn id="25" name="24" totalsRowFunction="count" dataDxfId="92" totalsRowDxfId="91"/>
    <tableColumn id="26" name="25" totalsRowFunction="count" dataDxfId="90" totalsRowDxfId="89"/>
    <tableColumn id="27" name="26" totalsRowFunction="count" dataDxfId="88" totalsRowDxfId="87"/>
    <tableColumn id="28" name="27" totalsRowFunction="count" dataDxfId="86" totalsRowDxfId="85"/>
    <tableColumn id="29" name="28" totalsRowFunction="count" dataDxfId="84" totalsRowDxfId="83"/>
    <tableColumn id="30" name="29" totalsRowFunction="count" dataDxfId="82" totalsRowDxfId="81"/>
    <tableColumn id="31" name="30" totalsRowFunction="sum" dataDxfId="80" totalsRowDxfId="79"/>
    <tableColumn id="32" name="31" totalsRowFunction="sum" dataDxfId="78" totalsRowDxfId="77" dataCellStyle="Total"/>
    <tableColumn id="33" name="Total Days" totalsRowFunction="sum" dataDxfId="76" totalsRowDxfId="75" dataCellStyle="Total">
      <calculatedColumnFormula>COUNTA(November[[#This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2.xml><?xml version="1.0" encoding="utf-8"?>
<table xmlns="http://schemas.openxmlformats.org/spreadsheetml/2006/main" id="12" name="December" displayName="December" ref="B6:AH12" totalsRowCount="1" headerRowDxfId="5" dataDxfId="3" totalsRowDxfId="4">
  <tableColumns count="33">
    <tableColumn id="1" name="Employee Name" totalsRowFunction="custom" dataDxfId="71" totalsRowDxfId="70" dataCellStyle="Employee">
      <totalsRowFormula>MonthName&amp;" Total"</totalsRowFormula>
    </tableColumn>
    <tableColumn id="2" name="1" totalsRowFunction="count" dataDxfId="69" totalsRowDxfId="68"/>
    <tableColumn id="3" name="2" totalsRowFunction="count" dataDxfId="67" totalsRowDxfId="66"/>
    <tableColumn id="4" name="3" totalsRowFunction="count" dataDxfId="65" totalsRowDxfId="64"/>
    <tableColumn id="5" name="4" totalsRowFunction="count" dataDxfId="63" totalsRowDxfId="62"/>
    <tableColumn id="6" name="5" totalsRowFunction="count" dataDxfId="61" totalsRowDxfId="60"/>
    <tableColumn id="7" name="6" totalsRowFunction="count" dataDxfId="59" totalsRowDxfId="58"/>
    <tableColumn id="8" name="7" totalsRowFunction="count" dataDxfId="57" totalsRowDxfId="56"/>
    <tableColumn id="9" name="8" totalsRowFunction="count" dataDxfId="55" totalsRowDxfId="54"/>
    <tableColumn id="10" name="9" totalsRowFunction="count" dataDxfId="53" totalsRowDxfId="52"/>
    <tableColumn id="11" name="10" totalsRowFunction="count" dataDxfId="51" totalsRowDxfId="50"/>
    <tableColumn id="12" name="11" totalsRowFunction="count" dataDxfId="49" totalsRowDxfId="48"/>
    <tableColumn id="13" name="12" totalsRowFunction="count" dataDxfId="47" totalsRowDxfId="46"/>
    <tableColumn id="14" name="13" totalsRowFunction="count" dataDxfId="45" totalsRowDxfId="44"/>
    <tableColumn id="15" name="14" totalsRowFunction="count" dataDxfId="43" totalsRowDxfId="42"/>
    <tableColumn id="16" name="15" totalsRowFunction="count" dataDxfId="41" totalsRowDxfId="40"/>
    <tableColumn id="17" name="16" totalsRowFunction="count" dataDxfId="39" totalsRowDxfId="38"/>
    <tableColumn id="18" name="17" totalsRowFunction="count" dataDxfId="37" totalsRowDxfId="36"/>
    <tableColumn id="19" name="18" totalsRowFunction="count" dataDxfId="35" totalsRowDxfId="34"/>
    <tableColumn id="20" name="19" totalsRowFunction="count" dataDxfId="33" totalsRowDxfId="32"/>
    <tableColumn id="21" name="20" totalsRowFunction="count" dataDxfId="31" totalsRowDxfId="30"/>
    <tableColumn id="22" name="21" totalsRowFunction="count" dataDxfId="29" totalsRowDxfId="28"/>
    <tableColumn id="23" name="22" totalsRowFunction="count" dataDxfId="27" totalsRowDxfId="26"/>
    <tableColumn id="24" name="23" totalsRowFunction="count" dataDxfId="25" totalsRowDxfId="24"/>
    <tableColumn id="25" name="24" totalsRowFunction="count" dataDxfId="23" totalsRowDxfId="22"/>
    <tableColumn id="26" name="25" totalsRowFunction="count" dataDxfId="21" totalsRowDxfId="20"/>
    <tableColumn id="27" name="26" totalsRowFunction="count" dataDxfId="19" totalsRowDxfId="18"/>
    <tableColumn id="28" name="27" totalsRowFunction="count" dataDxfId="17" totalsRowDxfId="16"/>
    <tableColumn id="29" name="28" totalsRowFunction="count" dataDxfId="15" totalsRowDxfId="14"/>
    <tableColumn id="30" name="29" totalsRowFunction="count" dataDxfId="13" totalsRowDxfId="12"/>
    <tableColumn id="31" name="30" totalsRowFunction="sum" dataDxfId="11" totalsRowDxfId="10"/>
    <tableColumn id="32" name="31" totalsRowFunction="sum" dataDxfId="9" totalsRowDxfId="8" dataCellStyle="Total"/>
    <tableColumn id="33" name="Total Days" totalsRowFunction="sum" dataDxfId="7" totalsRowDxfId="6" dataCellStyle="Total">
      <calculatedColumnFormula>COUNTA(December[[#This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V=Vacation, S=Sick, P=Personal and two placeholders for custom entries"/>
    </ext>
  </extLst>
</table>
</file>

<file path=xl/tables/table13.xml><?xml version="1.0" encoding="utf-8"?>
<table xmlns="http://schemas.openxmlformats.org/spreadsheetml/2006/main" id="13" name="EmployeeName" displayName="EmployeeName" ref="B3:B8" totalsRowShown="0" headerRowDxfId="1" dataDxfId="0" dataCellStyle="Employee">
  <autoFilter ref="B3:B8"/>
  <tableColumns count="1">
    <tableColumn id="1" name="Employee Names" dataDxfId="2"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m B"/>
    </ext>
  </extLst>
</table>
</file>

<file path=xl/tables/table2.xml><?xml version="1.0" encoding="utf-8"?>
<table xmlns="http://schemas.openxmlformats.org/spreadsheetml/2006/main" id="2" name="February" displayName="February" ref="B6:AH12" totalsRowCount="1" headerRowDxfId="695" dataDxfId="693" totalsRowDxfId="694">
  <tableColumns count="33">
    <tableColumn id="1" name="Employee Name" totalsRowFunction="custom" dataDxfId="761" totalsRowDxfId="760" dataCellStyle="Employee">
      <totalsRowFormula>MonthName&amp;" Total"</totalsRowFormula>
    </tableColumn>
    <tableColumn id="2" name="1" totalsRowFunction="count" dataDxfId="759" totalsRowDxfId="758" dataCellStyle="Total"/>
    <tableColumn id="3" name="2" totalsRowFunction="count" dataDxfId="757" totalsRowDxfId="756" dataCellStyle="Total"/>
    <tableColumn id="4" name="3" totalsRowFunction="count" dataDxfId="755" totalsRowDxfId="754" dataCellStyle="Total"/>
    <tableColumn id="5" name="4" totalsRowFunction="count" dataDxfId="753" totalsRowDxfId="752" dataCellStyle="Total"/>
    <tableColumn id="6" name="5" totalsRowFunction="count" dataDxfId="751" totalsRowDxfId="750" dataCellStyle="Total"/>
    <tableColumn id="7" name="6" totalsRowFunction="count" dataDxfId="749" totalsRowDxfId="748" dataCellStyle="Total"/>
    <tableColumn id="8" name="7" totalsRowFunction="count" dataDxfId="747" totalsRowDxfId="746" dataCellStyle="Total"/>
    <tableColumn id="9" name="8" totalsRowFunction="count" dataDxfId="745" totalsRowDxfId="744" dataCellStyle="Total"/>
    <tableColumn id="10" name="9" totalsRowFunction="count" dataDxfId="743" totalsRowDxfId="742" dataCellStyle="Total"/>
    <tableColumn id="11" name="10" totalsRowFunction="count" dataDxfId="741" totalsRowDxfId="740" dataCellStyle="Total"/>
    <tableColumn id="12" name="11" totalsRowFunction="count" dataDxfId="739" totalsRowDxfId="738" dataCellStyle="Total"/>
    <tableColumn id="13" name="12" totalsRowFunction="count" dataDxfId="737" totalsRowDxfId="736" dataCellStyle="Total"/>
    <tableColumn id="14" name="13" totalsRowFunction="count" dataDxfId="735" totalsRowDxfId="734" dataCellStyle="Total"/>
    <tableColumn id="15" name="14" totalsRowFunction="count" dataDxfId="733" totalsRowDxfId="732" dataCellStyle="Total"/>
    <tableColumn id="16" name="15" totalsRowFunction="count" dataDxfId="731" totalsRowDxfId="730" dataCellStyle="Total"/>
    <tableColumn id="17" name="16" totalsRowFunction="count" dataDxfId="729" totalsRowDxfId="728" dataCellStyle="Total"/>
    <tableColumn id="18" name="17" totalsRowFunction="count" dataDxfId="727" totalsRowDxfId="726" dataCellStyle="Total"/>
    <tableColumn id="19" name="18" totalsRowFunction="count" dataDxfId="725" totalsRowDxfId="724" dataCellStyle="Total"/>
    <tableColumn id="20" name="19" totalsRowFunction="count" dataDxfId="723" totalsRowDxfId="722" dataCellStyle="Total"/>
    <tableColumn id="21" name="20" totalsRowFunction="count" dataDxfId="721" totalsRowDxfId="720" dataCellStyle="Total"/>
    <tableColumn id="22" name="21" totalsRowFunction="count" dataDxfId="719" totalsRowDxfId="718" dataCellStyle="Total"/>
    <tableColumn id="23" name="22" totalsRowFunction="count" dataDxfId="717" totalsRowDxfId="716" dataCellStyle="Total"/>
    <tableColumn id="24" name="23" totalsRowFunction="count" dataDxfId="715" totalsRowDxfId="714" dataCellStyle="Total"/>
    <tableColumn id="25" name="24" totalsRowFunction="count" dataDxfId="713" totalsRowDxfId="712" dataCellStyle="Total"/>
    <tableColumn id="26" name="25" totalsRowFunction="count" dataDxfId="711" totalsRowDxfId="710" dataCellStyle="Total"/>
    <tableColumn id="27" name="26" totalsRowFunction="count" dataDxfId="709" totalsRowDxfId="708" dataCellStyle="Total"/>
    <tableColumn id="28" name="27" totalsRowFunction="count" dataDxfId="707" totalsRowDxfId="706" dataCellStyle="Total"/>
    <tableColumn id="29" name="28" totalsRowFunction="count" dataDxfId="705" totalsRowDxfId="704" dataCellStyle="Total"/>
    <tableColumn id="30" name="29" totalsRowFunction="count" dataDxfId="703" totalsRowDxfId="702" dataCellStyle="Total"/>
    <tableColumn id="31" name=" " dataDxfId="701" totalsRowDxfId="700" dataCellStyle="Total"/>
    <tableColumn id="32" name="  " dataDxfId="699" totalsRowDxfId="698" dataCellStyle="Total"/>
    <tableColumn id="33" name="Total Days" totalsRowFunction="sum" dataDxfId="697" totalsRowDxfId="696" dataCellStyle="Total">
      <calculatedColumnFormula>COUNTA(February[[#This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3.xml><?xml version="1.0" encoding="utf-8"?>
<table xmlns="http://schemas.openxmlformats.org/spreadsheetml/2006/main" id="14" name="March" displayName="March" ref="B6:AH12" totalsRowCount="1" headerRowDxfId="626" dataDxfId="624" totalsRowDxfId="625">
  <tableColumns count="33">
    <tableColumn id="1" name="Employee Name" totalsRowFunction="custom" dataDxfId="692" totalsRowDxfId="691" dataCellStyle="Employee">
      <totalsRowFormula>MonthName&amp;" Total"</totalsRowFormula>
    </tableColumn>
    <tableColumn id="2" name="1" totalsRowFunction="count" dataDxfId="690" totalsRowDxfId="689"/>
    <tableColumn id="3" name="2" totalsRowFunction="count" dataDxfId="688" totalsRowDxfId="687"/>
    <tableColumn id="4" name="3" totalsRowFunction="count" dataDxfId="686" totalsRowDxfId="685"/>
    <tableColumn id="5" name="4" totalsRowFunction="count" dataDxfId="684" totalsRowDxfId="683"/>
    <tableColumn id="6" name="5" totalsRowFunction="count" dataDxfId="682" totalsRowDxfId="681"/>
    <tableColumn id="7" name="6" totalsRowFunction="count" dataDxfId="680" totalsRowDxfId="679"/>
    <tableColumn id="8" name="7" totalsRowFunction="count" dataDxfId="678" totalsRowDxfId="677"/>
    <tableColumn id="9" name="8" totalsRowFunction="count" dataDxfId="676" totalsRowDxfId="675"/>
    <tableColumn id="10" name="9" totalsRowFunction="count" dataDxfId="674" totalsRowDxfId="673"/>
    <tableColumn id="11" name="10" totalsRowFunction="count" dataDxfId="672" totalsRowDxfId="671"/>
    <tableColumn id="12" name="11" totalsRowFunction="count" dataDxfId="670" totalsRowDxfId="669"/>
    <tableColumn id="13" name="12" totalsRowFunction="count" dataDxfId="668" totalsRowDxfId="667"/>
    <tableColumn id="14" name="13" totalsRowFunction="count" dataDxfId="666" totalsRowDxfId="665"/>
    <tableColumn id="15" name="14" totalsRowFunction="count" dataDxfId="664" totalsRowDxfId="663"/>
    <tableColumn id="16" name="15" totalsRowFunction="count" dataDxfId="662" totalsRowDxfId="661"/>
    <tableColumn id="17" name="16" totalsRowFunction="count" dataDxfId="660" totalsRowDxfId="659"/>
    <tableColumn id="18" name="17" totalsRowFunction="count" dataDxfId="658" totalsRowDxfId="657"/>
    <tableColumn id="19" name="18" totalsRowFunction="count" dataDxfId="656" totalsRowDxfId="655"/>
    <tableColumn id="20" name="19" totalsRowFunction="count" dataDxfId="654" totalsRowDxfId="653"/>
    <tableColumn id="21" name="20" totalsRowFunction="count" dataDxfId="652" totalsRowDxfId="651"/>
    <tableColumn id="22" name="21" totalsRowFunction="count" dataDxfId="650" totalsRowDxfId="649"/>
    <tableColumn id="23" name="22" totalsRowFunction="count" dataDxfId="648" totalsRowDxfId="647"/>
    <tableColumn id="24" name="23" totalsRowFunction="count" dataDxfId="646" totalsRowDxfId="645"/>
    <tableColumn id="25" name="24" totalsRowFunction="count" dataDxfId="644" totalsRowDxfId="643"/>
    <tableColumn id="26" name="25" totalsRowFunction="count" dataDxfId="642" totalsRowDxfId="641"/>
    <tableColumn id="27" name="26" totalsRowFunction="count" dataDxfId="640" totalsRowDxfId="639"/>
    <tableColumn id="28" name="27" totalsRowFunction="count" dataDxfId="638" totalsRowDxfId="637"/>
    <tableColumn id="29" name="28" totalsRowFunction="count" dataDxfId="636" totalsRowDxfId="635"/>
    <tableColumn id="30" name="29" totalsRowFunction="count" dataDxfId="634" totalsRowDxfId="633"/>
    <tableColumn id="31" name="30" totalsRowFunction="sum" dataDxfId="632" totalsRowDxfId="631"/>
    <tableColumn id="32" name="31" totalsRowFunction="sum" dataDxfId="630" totalsRowDxfId="629" dataCellStyle="Total"/>
    <tableColumn id="33" name="Total Days" totalsRowFunction="sum" dataDxfId="628" totalsRowDxfId="627" dataCellStyle="Total">
      <calculatedColumnFormula>COUNTA(March[[#This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4.xml><?xml version="1.0" encoding="utf-8"?>
<table xmlns="http://schemas.openxmlformats.org/spreadsheetml/2006/main" id="15" name="April" displayName="April" ref="B6:AH12" totalsRowCount="1" headerRowDxfId="557" dataDxfId="555" totalsRowDxfId="556">
  <tableColumns count="33">
    <tableColumn id="1" name="Employee Name" totalsRowFunction="custom" dataDxfId="623" totalsRowDxfId="622" dataCellStyle="Employee">
      <totalsRowFormula>MonthName&amp;" Total"</totalsRowFormula>
    </tableColumn>
    <tableColumn id="2" name="1" totalsRowFunction="count" dataDxfId="621" totalsRowDxfId="620"/>
    <tableColumn id="3" name="2" totalsRowFunction="count" dataDxfId="619" totalsRowDxfId="618"/>
    <tableColumn id="4" name="3" totalsRowFunction="count" dataDxfId="617" totalsRowDxfId="616"/>
    <tableColumn id="5" name="4" totalsRowFunction="count" dataDxfId="615" totalsRowDxfId="614"/>
    <tableColumn id="6" name="5" totalsRowFunction="count" dataDxfId="613" totalsRowDxfId="612"/>
    <tableColumn id="7" name="6" totalsRowFunction="count" dataDxfId="611" totalsRowDxfId="610"/>
    <tableColumn id="8" name="7" totalsRowFunction="count" dataDxfId="609" totalsRowDxfId="608"/>
    <tableColumn id="9" name="8" totalsRowFunction="count" dataDxfId="607" totalsRowDxfId="606"/>
    <tableColumn id="10" name="9" totalsRowFunction="count" dataDxfId="605" totalsRowDxfId="604"/>
    <tableColumn id="11" name="10" totalsRowFunction="count" dataDxfId="603" totalsRowDxfId="602"/>
    <tableColumn id="12" name="11" totalsRowFunction="count" dataDxfId="601" totalsRowDxfId="600"/>
    <tableColumn id="13" name="12" totalsRowFunction="count" dataDxfId="599" totalsRowDxfId="598"/>
    <tableColumn id="14" name="13" totalsRowFunction="count" dataDxfId="597" totalsRowDxfId="596"/>
    <tableColumn id="15" name="14" totalsRowFunction="count" dataDxfId="595" totalsRowDxfId="594"/>
    <tableColumn id="16" name="15" totalsRowFunction="count" dataDxfId="593" totalsRowDxfId="592"/>
    <tableColumn id="17" name="16" totalsRowFunction="count" dataDxfId="591" totalsRowDxfId="590"/>
    <tableColumn id="18" name="17" totalsRowFunction="count" dataDxfId="589" totalsRowDxfId="588"/>
    <tableColumn id="19" name="18" totalsRowFunction="count" dataDxfId="587" totalsRowDxfId="586"/>
    <tableColumn id="20" name="19" totalsRowFunction="count" dataDxfId="585" totalsRowDxfId="584"/>
    <tableColumn id="21" name="20" totalsRowFunction="count" dataDxfId="583" totalsRowDxfId="582"/>
    <tableColumn id="22" name="21" totalsRowFunction="count" dataDxfId="581" totalsRowDxfId="580"/>
    <tableColumn id="23" name="22" totalsRowFunction="count" dataDxfId="579" totalsRowDxfId="578"/>
    <tableColumn id="24" name="23" totalsRowFunction="count" dataDxfId="577" totalsRowDxfId="576"/>
    <tableColumn id="25" name="24" totalsRowFunction="count" dataDxfId="575" totalsRowDxfId="574"/>
    <tableColumn id="26" name="25" totalsRowFunction="count" dataDxfId="573" totalsRowDxfId="572"/>
    <tableColumn id="27" name="26" totalsRowFunction="count" dataDxfId="571" totalsRowDxfId="570"/>
    <tableColumn id="28" name="27" totalsRowFunction="count" dataDxfId="569" totalsRowDxfId="568"/>
    <tableColumn id="29" name="28" totalsRowFunction="count" dataDxfId="567" totalsRowDxfId="566"/>
    <tableColumn id="30" name="29" totalsRowFunction="count" dataDxfId="565" totalsRowDxfId="564"/>
    <tableColumn id="31" name="30" totalsRowFunction="sum" dataDxfId="563" totalsRowDxfId="562"/>
    <tableColumn id="32" name="31" totalsRowFunction="sum" dataDxfId="561" totalsRowDxfId="560" dataCellStyle="Total"/>
    <tableColumn id="33" name="Total Days" totalsRowFunction="sum" dataDxfId="559" totalsRowDxfId="558" dataCellStyle="Total">
      <calculatedColumnFormula>COUNTA(April[[#This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5.xml><?xml version="1.0" encoding="utf-8"?>
<table xmlns="http://schemas.openxmlformats.org/spreadsheetml/2006/main" id="16" name="May" displayName="May" ref="B6:AH12" totalsRowCount="1" headerRowDxfId="488" dataDxfId="486" totalsRowDxfId="487">
  <tableColumns count="33">
    <tableColumn id="1" name="Employee Name" totalsRowFunction="custom" dataDxfId="554" totalsRowDxfId="553" dataCellStyle="Employee">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totalsRowFunction="sum" dataDxfId="494" totalsRowDxfId="493"/>
    <tableColumn id="32" name="31" totalsRowFunction="sum" dataDxfId="492" totalsRowDxfId="491" dataCellStyle="Total"/>
    <tableColumn id="33" name="Total Days" totalsRowFunction="sum" dataDxfId="490" totalsRowDxfId="489" dataCellStyle="Total">
      <calculatedColumnFormula>COUNTA(May[[#This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6.xml><?xml version="1.0" encoding="utf-8"?>
<table xmlns="http://schemas.openxmlformats.org/spreadsheetml/2006/main" id="17" name="June" displayName="June" ref="B6:AH12" totalsRowCount="1" headerRowDxfId="419" dataDxfId="417" totalsRowDxfId="418">
  <tableColumns count="33">
    <tableColumn id="1" name="Employee Name" totalsRowFunction="custom" dataDxfId="485" totalsRowDxfId="484" dataCellStyle="Employee">
      <totalsRowFormula>MonthName&amp;" Total"</totalsRowFormula>
    </tableColumn>
    <tableColumn id="2" name="1" totalsRowFunction="count" dataDxfId="483" totalsRowDxfId="482"/>
    <tableColumn id="3" name="2" totalsRowFunction="count" dataDxfId="481" totalsRowDxfId="480"/>
    <tableColumn id="4" name="3" totalsRowFunction="count" dataDxfId="479" totalsRowDxfId="478"/>
    <tableColumn id="5" name="4" totalsRowFunction="count" dataDxfId="477" totalsRowDxfId="476"/>
    <tableColumn id="6" name="5" totalsRowFunction="count" dataDxfId="475" totalsRowDxfId="474"/>
    <tableColumn id="7" name="6" totalsRowFunction="count" dataDxfId="473" totalsRowDxfId="472"/>
    <tableColumn id="8" name="7" totalsRowFunction="count" dataDxfId="471" totalsRowDxfId="470"/>
    <tableColumn id="9" name="8" totalsRowFunction="count" dataDxfId="469" totalsRowDxfId="468"/>
    <tableColumn id="10" name="9" totalsRowFunction="count" dataDxfId="467" totalsRowDxfId="466"/>
    <tableColumn id="11" name="10" totalsRowFunction="count" dataDxfId="465" totalsRowDxfId="464"/>
    <tableColumn id="12" name="11" totalsRowFunction="count" dataDxfId="463" totalsRowDxfId="462"/>
    <tableColumn id="13" name="12" totalsRowFunction="count" dataDxfId="461" totalsRowDxfId="460"/>
    <tableColumn id="14" name="13" totalsRowFunction="count" dataDxfId="459" totalsRowDxfId="458"/>
    <tableColumn id="15" name="14" totalsRowFunction="count" dataDxfId="457" totalsRowDxfId="456"/>
    <tableColumn id="16" name="15" totalsRowFunction="count" dataDxfId="455" totalsRowDxfId="454"/>
    <tableColumn id="17" name="16" totalsRowFunction="count" dataDxfId="453" totalsRowDxfId="452"/>
    <tableColumn id="18" name="17" totalsRowFunction="count" dataDxfId="451" totalsRowDxfId="450"/>
    <tableColumn id="19" name="18" totalsRowFunction="count" dataDxfId="449" totalsRowDxfId="448"/>
    <tableColumn id="20" name="19" totalsRowFunction="count" dataDxfId="447" totalsRowDxfId="446"/>
    <tableColumn id="21" name="20" totalsRowFunction="count" dataDxfId="445" totalsRowDxfId="444"/>
    <tableColumn id="22" name="21" totalsRowFunction="count" dataDxfId="443" totalsRowDxfId="442"/>
    <tableColumn id="23" name="22" totalsRowFunction="count" dataDxfId="441" totalsRowDxfId="440"/>
    <tableColumn id="24" name="23" totalsRowFunction="count" dataDxfId="439" totalsRowDxfId="438"/>
    <tableColumn id="25" name="24" totalsRowFunction="count" dataDxfId="437" totalsRowDxfId="436"/>
    <tableColumn id="26" name="25" totalsRowFunction="count" dataDxfId="435" totalsRowDxfId="434"/>
    <tableColumn id="27" name="26" totalsRowFunction="count" dataDxfId="433" totalsRowDxfId="432"/>
    <tableColumn id="28" name="27" totalsRowFunction="count" dataDxfId="431" totalsRowDxfId="430"/>
    <tableColumn id="29" name="28" totalsRowFunction="count" dataDxfId="429" totalsRowDxfId="428"/>
    <tableColumn id="30" name="29" totalsRowFunction="count" dataDxfId="427" totalsRowDxfId="426"/>
    <tableColumn id="31" name="30" totalsRowFunction="sum" dataDxfId="425" totalsRowDxfId="424"/>
    <tableColumn id="32" name="31" totalsRowFunction="sum" dataDxfId="423" totalsRowDxfId="422" dataCellStyle="Total"/>
    <tableColumn id="33" name="Total Days" totalsRowFunction="sum" dataDxfId="421" totalsRowDxfId="420" dataCellStyle="Total">
      <calculatedColumnFormula>COUNTA(June[[#This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7.xml><?xml version="1.0" encoding="utf-8"?>
<table xmlns="http://schemas.openxmlformats.org/spreadsheetml/2006/main" id="18" name="July" displayName="July" ref="B6:AH12" totalsRowCount="1" headerRowDxfId="350" dataDxfId="348" totalsRowDxfId="349">
  <tableColumns count="33">
    <tableColumn id="1" name="Employee Name" totalsRowFunction="custom" dataDxfId="416" totalsRowDxfId="415" dataCellStyle="Employee">
      <totalsRowFormula>MonthName&amp;" Total"</totalsRowFormula>
    </tableColumn>
    <tableColumn id="2" name="1" totalsRowFunction="count" dataDxfId="414" totalsRowDxfId="413"/>
    <tableColumn id="3" name="2" totalsRowFunction="count" dataDxfId="412" totalsRowDxfId="411"/>
    <tableColumn id="4" name="3" totalsRowFunction="count" dataDxfId="410" totalsRowDxfId="409"/>
    <tableColumn id="5" name="4" totalsRowFunction="count" dataDxfId="408" totalsRowDxfId="407"/>
    <tableColumn id="6" name="5" totalsRowFunction="count" dataDxfId="406" totalsRowDxfId="405"/>
    <tableColumn id="7" name="6" totalsRowFunction="count" dataDxfId="404" totalsRowDxfId="403"/>
    <tableColumn id="8" name="7" totalsRowFunction="count" dataDxfId="402" totalsRowDxfId="401"/>
    <tableColumn id="9" name="8" totalsRowFunction="count" dataDxfId="400" totalsRowDxfId="399"/>
    <tableColumn id="10" name="9" totalsRowFunction="count" dataDxfId="398" totalsRowDxfId="397"/>
    <tableColumn id="11" name="10" totalsRowFunction="count" dataDxfId="396" totalsRowDxfId="395"/>
    <tableColumn id="12" name="11" totalsRowFunction="count" dataDxfId="394" totalsRowDxfId="393"/>
    <tableColumn id="13" name="12" totalsRowFunction="count" dataDxfId="392" totalsRowDxfId="391"/>
    <tableColumn id="14" name="13" totalsRowFunction="count" dataDxfId="390" totalsRowDxfId="389"/>
    <tableColumn id="15" name="14" totalsRowFunction="count" dataDxfId="388" totalsRowDxfId="387"/>
    <tableColumn id="16" name="15" totalsRowFunction="count" dataDxfId="386" totalsRowDxfId="385"/>
    <tableColumn id="17" name="16" totalsRowFunction="count" dataDxfId="384" totalsRowDxfId="383"/>
    <tableColumn id="18" name="17" totalsRowFunction="count" dataDxfId="382" totalsRowDxfId="381"/>
    <tableColumn id="19" name="18" totalsRowFunction="count" dataDxfId="380" totalsRowDxfId="379"/>
    <tableColumn id="20" name="19" totalsRowFunction="count" dataDxfId="378" totalsRowDxfId="377"/>
    <tableColumn id="21" name="20" totalsRowFunction="count" dataDxfId="376" totalsRowDxfId="375"/>
    <tableColumn id="22" name="21" totalsRowFunction="count" dataDxfId="374" totalsRowDxfId="373"/>
    <tableColumn id="23" name="22" totalsRowFunction="count" dataDxfId="372" totalsRowDxfId="371"/>
    <tableColumn id="24" name="23" totalsRowFunction="count" dataDxfId="370" totalsRowDxfId="369"/>
    <tableColumn id="25" name="24" totalsRowFunction="count" dataDxfId="368" totalsRowDxfId="367"/>
    <tableColumn id="26" name="25" totalsRowFunction="count" dataDxfId="366" totalsRowDxfId="365"/>
    <tableColumn id="27" name="26" totalsRowFunction="count" dataDxfId="364" totalsRowDxfId="363"/>
    <tableColumn id="28" name="27" totalsRowFunction="count" dataDxfId="362" totalsRowDxfId="361"/>
    <tableColumn id="29" name="28" totalsRowFunction="count" dataDxfId="360" totalsRowDxfId="359"/>
    <tableColumn id="30" name="29" totalsRowFunction="count" dataDxfId="358" totalsRowDxfId="357"/>
    <tableColumn id="31" name="30" totalsRowFunction="sum" dataDxfId="356" totalsRowDxfId="355"/>
    <tableColumn id="32" name="31" totalsRowFunction="sum" dataDxfId="354" totalsRowDxfId="353" dataCellStyle="Total"/>
    <tableColumn id="33" name="Total Days" totalsRowFunction="sum" dataDxfId="352" totalsRowDxfId="351" dataCellStyle="Total">
      <calculatedColumnFormula>COUNTA(July[[#This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8.xml><?xml version="1.0" encoding="utf-8"?>
<table xmlns="http://schemas.openxmlformats.org/spreadsheetml/2006/main" id="19" name="August" displayName="August" ref="B6:AH12" totalsRowCount="1" headerRowDxfId="281" dataDxfId="279" totalsRowDxfId="280">
  <tableColumns count="33">
    <tableColumn id="1" name="Employee Name" totalsRowFunction="custom" dataDxfId="347" totalsRowDxfId="346" dataCellStyle="Employee">
      <totalsRowFormula>MonthName&amp;" Total"</totalsRowFormula>
    </tableColumn>
    <tableColumn id="2" name="1" totalsRowFunction="count" dataDxfId="345" totalsRowDxfId="344"/>
    <tableColumn id="3" name="2" totalsRowFunction="count" dataDxfId="343" totalsRowDxfId="342"/>
    <tableColumn id="4" name="3" totalsRowFunction="count" dataDxfId="341" totalsRowDxfId="340"/>
    <tableColumn id="5" name="4" totalsRowFunction="count" dataDxfId="339" totalsRowDxfId="338"/>
    <tableColumn id="6" name="5" totalsRowFunction="count" dataDxfId="337" totalsRowDxfId="336"/>
    <tableColumn id="7" name="6" totalsRowFunction="count" dataDxfId="335" totalsRowDxfId="334"/>
    <tableColumn id="8" name="7" totalsRowFunction="count" dataDxfId="333" totalsRowDxfId="332"/>
    <tableColumn id="9" name="8" totalsRowFunction="count" dataDxfId="331" totalsRowDxfId="330"/>
    <tableColumn id="10" name="9" totalsRowFunction="count" dataDxfId="329" totalsRowDxfId="328"/>
    <tableColumn id="11" name="10" totalsRowFunction="count" dataDxfId="327" totalsRowDxfId="326"/>
    <tableColumn id="12" name="11" totalsRowFunction="count" dataDxfId="325" totalsRowDxfId="324"/>
    <tableColumn id="13" name="12" totalsRowFunction="count" dataDxfId="323" totalsRowDxfId="322"/>
    <tableColumn id="14" name="13" totalsRowFunction="count" dataDxfId="321" totalsRowDxfId="320"/>
    <tableColumn id="15" name="14" totalsRowFunction="count" dataDxfId="319" totalsRowDxfId="318"/>
    <tableColumn id="16" name="15" totalsRowFunction="count" dataDxfId="317" totalsRowDxfId="316"/>
    <tableColumn id="17" name="16" totalsRowFunction="count" dataDxfId="315" totalsRowDxfId="314"/>
    <tableColumn id="18" name="17" totalsRowFunction="count" dataDxfId="313" totalsRowDxfId="312"/>
    <tableColumn id="19" name="18" totalsRowFunction="count" dataDxfId="311" totalsRowDxfId="310"/>
    <tableColumn id="20" name="19" totalsRowFunction="count" dataDxfId="309" totalsRowDxfId="308"/>
    <tableColumn id="21" name="20" totalsRowFunction="count" dataDxfId="307" totalsRowDxfId="306"/>
    <tableColumn id="22" name="21" totalsRowFunction="count" dataDxfId="305" totalsRowDxfId="304"/>
    <tableColumn id="23" name="22" totalsRowFunction="count" dataDxfId="303" totalsRowDxfId="302"/>
    <tableColumn id="24" name="23" totalsRowFunction="count" dataDxfId="301" totalsRowDxfId="300"/>
    <tableColumn id="25" name="24" totalsRowFunction="count" dataDxfId="299" totalsRowDxfId="298"/>
    <tableColumn id="26" name="25" totalsRowFunction="count" dataDxfId="297" totalsRowDxfId="296"/>
    <tableColumn id="27" name="26" totalsRowFunction="count" dataDxfId="295" totalsRowDxfId="294"/>
    <tableColumn id="28" name="27" totalsRowFunction="count" dataDxfId="293" totalsRowDxfId="292"/>
    <tableColumn id="29" name="28" totalsRowFunction="count" dataDxfId="291" totalsRowDxfId="290"/>
    <tableColumn id="30" name="29" totalsRowFunction="count" dataDxfId="289" totalsRowDxfId="288"/>
    <tableColumn id="31" name="30" totalsRowFunction="sum" dataDxfId="287" totalsRowDxfId="286"/>
    <tableColumn id="32" name="31" totalsRowFunction="sum" dataDxfId="285" totalsRowDxfId="284" dataCellStyle="Total"/>
    <tableColumn id="33" name="Total Days" totalsRowFunction="sum" dataDxfId="283" totalsRowDxfId="282" dataCellStyle="Total">
      <calculatedColumnFormula>COUNTA(August[[#This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9.xml><?xml version="1.0" encoding="utf-8"?>
<table xmlns="http://schemas.openxmlformats.org/spreadsheetml/2006/main" id="20" name="September" displayName="September" ref="B6:AH12" totalsRowCount="1" headerRowDxfId="212" dataDxfId="210" totalsRowDxfId="211">
  <tableColumns count="33">
    <tableColumn id="1" name="Employee Name" totalsRowFunction="custom" dataDxfId="278" totalsRowDxfId="277" dataCellStyle="Employee">
      <totalsRowFormula>MonthName&amp;" Total"</totalsRowFormula>
    </tableColumn>
    <tableColumn id="2" name="1" totalsRowFunction="count" dataDxfId="276" totalsRowDxfId="275"/>
    <tableColumn id="3" name="2" totalsRowFunction="count" dataDxfId="274" totalsRowDxfId="273"/>
    <tableColumn id="4" name="3" totalsRowFunction="count" dataDxfId="272" totalsRowDxfId="271"/>
    <tableColumn id="5" name="4" totalsRowFunction="count" dataDxfId="270" totalsRowDxfId="269"/>
    <tableColumn id="6" name="5" totalsRowFunction="count" dataDxfId="268" totalsRowDxfId="267"/>
    <tableColumn id="7" name="6" totalsRowFunction="count" dataDxfId="266" totalsRowDxfId="265"/>
    <tableColumn id="8" name="7" totalsRowFunction="count" dataDxfId="264" totalsRowDxfId="263"/>
    <tableColumn id="9" name="8" totalsRowFunction="count" dataDxfId="262" totalsRowDxfId="261"/>
    <tableColumn id="10" name="9" totalsRowFunction="count" dataDxfId="260" totalsRowDxfId="259"/>
    <tableColumn id="11" name="10" totalsRowFunction="count" dataDxfId="258" totalsRowDxfId="257"/>
    <tableColumn id="12" name="11" totalsRowFunction="count" dataDxfId="256" totalsRowDxfId="255"/>
    <tableColumn id="13" name="12" totalsRowFunction="count" dataDxfId="254" totalsRowDxfId="253"/>
    <tableColumn id="14" name="13" totalsRowFunction="count" dataDxfId="252" totalsRowDxfId="251"/>
    <tableColumn id="15" name="14" totalsRowFunction="count" dataDxfId="250" totalsRowDxfId="249"/>
    <tableColumn id="16" name="15" totalsRowFunction="count" dataDxfId="248" totalsRowDxfId="247"/>
    <tableColumn id="17" name="16" totalsRowFunction="count" dataDxfId="246" totalsRowDxfId="245"/>
    <tableColumn id="18" name="17" totalsRowFunction="count" dataDxfId="244" totalsRowDxfId="243"/>
    <tableColumn id="19" name="18" totalsRowFunction="count" dataDxfId="242" totalsRowDxfId="241"/>
    <tableColumn id="20" name="19" totalsRowFunction="count" dataDxfId="240" totalsRowDxfId="239"/>
    <tableColumn id="21" name="20" totalsRowFunction="count" dataDxfId="238" totalsRowDxfId="237"/>
    <tableColumn id="22" name="21" totalsRowFunction="count" dataDxfId="236" totalsRowDxfId="235"/>
    <tableColumn id="23" name="22" totalsRowFunction="count" dataDxfId="234" totalsRowDxfId="233"/>
    <tableColumn id="24" name="23" totalsRowFunction="count" dataDxfId="232" totalsRowDxfId="231"/>
    <tableColumn id="25" name="24" totalsRowFunction="count" dataDxfId="230" totalsRowDxfId="229"/>
    <tableColumn id="26" name="25" totalsRowFunction="count" dataDxfId="228" totalsRowDxfId="227"/>
    <tableColumn id="27" name="26" totalsRowFunction="count" dataDxfId="226" totalsRowDxfId="225"/>
    <tableColumn id="28" name="27" totalsRowFunction="count" dataDxfId="224" totalsRowDxfId="223"/>
    <tableColumn id="29" name="28" totalsRowFunction="count" dataDxfId="222" totalsRowDxfId="221"/>
    <tableColumn id="30" name="29" totalsRowFunction="count" dataDxfId="220" totalsRowDxfId="219"/>
    <tableColumn id="31" name="30" totalsRowFunction="sum" dataDxfId="218" totalsRowDxfId="217"/>
    <tableColumn id="32" name="31" totalsRowFunction="sum" dataDxfId="216" totalsRowDxfId="215" dataCellStyle="Total"/>
    <tableColumn id="33" name="Total Days" totalsRowFunction="sum" dataDxfId="214" totalsRowDxfId="213" dataCellStyle="Total">
      <calculatedColumnFormula>COUNTA(September[[#This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2"/>
  <sheetViews>
    <sheetView showGridLines="0" tabSelected="1" zoomScale="68" zoomScaleNormal="68" workbookViewId="0">
      <selection activeCell="AL12" sqref="AL12"/>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1:34" ht="50.1" customHeight="1" x14ac:dyDescent="0.25">
      <c r="A1" s="1"/>
      <c r="B1" s="2" t="s">
        <v>0</v>
      </c>
    </row>
    <row r="2" spans="1: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1:34" ht="15" customHeight="1" x14ac:dyDescent="0.25">
      <c r="AH3" s="12" t="s">
        <v>62</v>
      </c>
    </row>
    <row r="4" spans="1:34" ht="30" customHeight="1" x14ac:dyDescent="0.25">
      <c r="B4" s="13" t="s">
        <v>42</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v>2016</v>
      </c>
    </row>
    <row r="5" spans="1:34" ht="15" customHeight="1" x14ac:dyDescent="0.25">
      <c r="B5" s="13"/>
      <c r="C5" s="15" t="str">
        <f>TEXT(WEEKDAY(DATE(CalendarYear,1,1),1),"aaa")</f>
        <v>Fri</v>
      </c>
      <c r="D5" s="15" t="str">
        <f>TEXT(WEEKDAY(DATE(CalendarYear,1,2),1),"aaa")</f>
        <v>Sat</v>
      </c>
      <c r="E5" s="15" t="str">
        <f>TEXT(WEEKDAY(DATE(CalendarYear,1,3),1),"aaa")</f>
        <v>Sun</v>
      </c>
      <c r="F5" s="15" t="str">
        <f>TEXT(WEEKDAY(DATE(CalendarYear,1,4),1),"aaa")</f>
        <v>Mon</v>
      </c>
      <c r="G5" s="15" t="str">
        <f>TEXT(WEEKDAY(DATE(CalendarYear,1,5),1),"aaa")</f>
        <v>Tue</v>
      </c>
      <c r="H5" s="15" t="str">
        <f>TEXT(WEEKDAY(DATE(CalendarYear,1,6),1),"aaa")</f>
        <v>Wed</v>
      </c>
      <c r="I5" s="15" t="str">
        <f>TEXT(WEEKDAY(DATE(CalendarYear,1,7),1),"aaa")</f>
        <v>Thu</v>
      </c>
      <c r="J5" s="15" t="str">
        <f>TEXT(WEEKDAY(DATE(CalendarYear,1,8),1),"aaa")</f>
        <v>Fri</v>
      </c>
      <c r="K5" s="15" t="str">
        <f>TEXT(WEEKDAY(DATE(CalendarYear,1,9),1),"aaa")</f>
        <v>Sat</v>
      </c>
      <c r="L5" s="15" t="str">
        <f>TEXT(WEEKDAY(DATE(CalendarYear,1,10),1),"aaa")</f>
        <v>Sun</v>
      </c>
      <c r="M5" s="15" t="str">
        <f>TEXT(WEEKDAY(DATE(CalendarYear,1,11),1),"aaa")</f>
        <v>Mon</v>
      </c>
      <c r="N5" s="15" t="str">
        <f>TEXT(WEEKDAY(DATE(CalendarYear,1,12),1),"aaa")</f>
        <v>Tue</v>
      </c>
      <c r="O5" s="15" t="str">
        <f>TEXT(WEEKDAY(DATE(CalendarYear,1,13),1),"aaa")</f>
        <v>Wed</v>
      </c>
      <c r="P5" s="15" t="str">
        <f>TEXT(WEEKDAY(DATE(CalendarYear,1,14),1),"aaa")</f>
        <v>Thu</v>
      </c>
      <c r="Q5" s="15" t="str">
        <f>TEXT(WEEKDAY(DATE(CalendarYear,1,15),1),"aaa")</f>
        <v>Fri</v>
      </c>
      <c r="R5" s="15" t="str">
        <f>TEXT(WEEKDAY(DATE(CalendarYear,1,16),1),"aaa")</f>
        <v>Sat</v>
      </c>
      <c r="S5" s="15" t="str">
        <f>TEXT(WEEKDAY(DATE(CalendarYear,1,17),1),"aaa")</f>
        <v>Sun</v>
      </c>
      <c r="T5" s="15" t="str">
        <f>TEXT(WEEKDAY(DATE(CalendarYear,1,18),1),"aaa")</f>
        <v>Mon</v>
      </c>
      <c r="U5" s="15" t="str">
        <f>TEXT(WEEKDAY(DATE(CalendarYear,1,19),1),"aaa")</f>
        <v>Tue</v>
      </c>
      <c r="V5" s="15" t="str">
        <f>TEXT(WEEKDAY(DATE(CalendarYear,1,20),1),"aaa")</f>
        <v>Wed</v>
      </c>
      <c r="W5" s="15" t="str">
        <f>TEXT(WEEKDAY(DATE(CalendarYear,1,21),1),"aaa")</f>
        <v>Thu</v>
      </c>
      <c r="X5" s="15" t="str">
        <f>TEXT(WEEKDAY(DATE(CalendarYear,1,22),1),"aaa")</f>
        <v>Fri</v>
      </c>
      <c r="Y5" s="15" t="str">
        <f>TEXT(WEEKDAY(DATE(CalendarYear,1,23),1),"aaa")</f>
        <v>Sat</v>
      </c>
      <c r="Z5" s="15" t="str">
        <f>TEXT(WEEKDAY(DATE(CalendarYear,1,24),1),"aaa")</f>
        <v>Sun</v>
      </c>
      <c r="AA5" s="15" t="str">
        <f>TEXT(WEEKDAY(DATE(CalendarYear,1,25),1),"aaa")</f>
        <v>Mon</v>
      </c>
      <c r="AB5" s="15" t="str">
        <f>TEXT(WEEKDAY(DATE(CalendarYear,1,26),1),"aaa")</f>
        <v>Tue</v>
      </c>
      <c r="AC5" s="15" t="str">
        <f>TEXT(WEEKDAY(DATE(CalendarYear,1,27),1),"aaa")</f>
        <v>Wed</v>
      </c>
      <c r="AD5" s="15" t="str">
        <f>TEXT(WEEKDAY(DATE(CalendarYear,1,28),1),"aaa")</f>
        <v>Thu</v>
      </c>
      <c r="AE5" s="15" t="str">
        <f>TEXT(WEEKDAY(DATE(CalendarYear,1,29),1),"aaa")</f>
        <v>Fri</v>
      </c>
      <c r="AF5" s="15" t="str">
        <f>TEXT(WEEKDAY(DATE(CalendarYear,1,30),1),"aaa")</f>
        <v>Sat</v>
      </c>
      <c r="AG5" s="15" t="str">
        <f>TEXT(WEEKDAY(DATE(CalendarYear,1,31),1),"aaa")</f>
        <v>Sun</v>
      </c>
      <c r="AH5" s="13"/>
    </row>
    <row r="6" spans="1: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1:34" ht="30" customHeight="1" x14ac:dyDescent="0.25">
      <c r="B7" s="19" t="s">
        <v>35</v>
      </c>
      <c r="C7" s="17"/>
      <c r="D7" s="17"/>
      <c r="E7" s="17" t="s">
        <v>37</v>
      </c>
      <c r="F7" s="17" t="s">
        <v>37</v>
      </c>
      <c r="G7" s="17" t="s">
        <v>37</v>
      </c>
      <c r="H7" s="17" t="s">
        <v>37</v>
      </c>
      <c r="I7" s="17"/>
      <c r="J7" s="17"/>
      <c r="K7" s="17"/>
      <c r="L7" s="17"/>
      <c r="M7" s="17"/>
      <c r="N7" s="17"/>
      <c r="O7" s="17" t="s">
        <v>37</v>
      </c>
      <c r="P7" s="17"/>
      <c r="Q7" s="17"/>
      <c r="R7" s="17"/>
      <c r="S7" s="17"/>
      <c r="T7" s="17"/>
      <c r="U7" s="17"/>
      <c r="V7" s="17"/>
      <c r="W7" s="17"/>
      <c r="X7" s="17"/>
      <c r="Y7" s="17"/>
      <c r="Z7" s="17"/>
      <c r="AA7" s="17"/>
      <c r="AB7" s="17"/>
      <c r="AC7" s="17"/>
      <c r="AD7" s="17"/>
      <c r="AE7" s="17"/>
      <c r="AF7" s="17"/>
      <c r="AG7" s="17"/>
      <c r="AH7" s="20">
        <f>COUNTA(January!$C7:$AG7)</f>
        <v>5</v>
      </c>
    </row>
    <row r="8" spans="1:34" ht="30" customHeight="1" x14ac:dyDescent="0.25">
      <c r="B8" s="19" t="s">
        <v>38</v>
      </c>
      <c r="C8" s="17"/>
      <c r="D8" s="17"/>
      <c r="E8" s="17"/>
      <c r="F8" s="17"/>
      <c r="G8" s="17" t="s">
        <v>36</v>
      </c>
      <c r="H8" s="17" t="s">
        <v>36</v>
      </c>
      <c r="I8" s="17"/>
      <c r="J8" s="17"/>
      <c r="K8" s="17"/>
      <c r="L8" s="17"/>
      <c r="M8" s="17" t="s">
        <v>41</v>
      </c>
      <c r="N8" s="17"/>
      <c r="O8" s="17"/>
      <c r="P8" s="17"/>
      <c r="Q8" s="17"/>
      <c r="R8" s="17"/>
      <c r="S8" s="17"/>
      <c r="T8" s="17"/>
      <c r="U8" s="17"/>
      <c r="V8" s="17" t="s">
        <v>36</v>
      </c>
      <c r="W8" s="17"/>
      <c r="X8" s="17"/>
      <c r="Y8" s="17"/>
      <c r="Z8" s="17"/>
      <c r="AA8" s="17" t="s">
        <v>37</v>
      </c>
      <c r="AB8" s="17" t="s">
        <v>37</v>
      </c>
      <c r="AC8" s="17" t="s">
        <v>37</v>
      </c>
      <c r="AD8" s="17"/>
      <c r="AE8" s="17"/>
      <c r="AF8" s="17"/>
      <c r="AG8" s="17"/>
      <c r="AH8" s="20">
        <f>COUNTA(January!$C8:$AG8)</f>
        <v>7</v>
      </c>
    </row>
    <row r="9" spans="1:34" ht="30" customHeight="1" x14ac:dyDescent="0.25">
      <c r="B9" s="19" t="s">
        <v>49</v>
      </c>
      <c r="C9" s="17"/>
      <c r="D9" s="17"/>
      <c r="E9" s="17" t="s">
        <v>41</v>
      </c>
      <c r="F9" s="17"/>
      <c r="G9" s="17"/>
      <c r="H9" s="17"/>
      <c r="I9" s="17"/>
      <c r="J9" s="17"/>
      <c r="K9" s="17"/>
      <c r="L9" s="17"/>
      <c r="M9" s="17"/>
      <c r="N9" s="17"/>
      <c r="O9" s="17"/>
      <c r="P9" s="17" t="s">
        <v>36</v>
      </c>
      <c r="Q9" s="17"/>
      <c r="R9" s="17"/>
      <c r="S9" s="17"/>
      <c r="T9" s="17"/>
      <c r="U9" s="17"/>
      <c r="V9" s="17"/>
      <c r="W9" s="17"/>
      <c r="X9" s="17"/>
      <c r="Y9" s="17"/>
      <c r="Z9" s="17"/>
      <c r="AA9" s="17"/>
      <c r="AB9" s="17"/>
      <c r="AC9" s="17"/>
      <c r="AD9" s="17"/>
      <c r="AE9" s="17" t="s">
        <v>36</v>
      </c>
      <c r="AF9" s="17"/>
      <c r="AG9" s="17"/>
      <c r="AH9" s="20">
        <f>COUNTA(January!$C9:$AG9)</f>
        <v>3</v>
      </c>
    </row>
    <row r="10" spans="1:34" ht="30" customHeight="1" x14ac:dyDescent="0.25">
      <c r="B10" s="19" t="s">
        <v>50</v>
      </c>
      <c r="C10" s="17"/>
      <c r="D10" s="17"/>
      <c r="E10" s="17"/>
      <c r="F10" s="17"/>
      <c r="G10" s="17"/>
      <c r="H10" s="17"/>
      <c r="I10" s="17" t="s">
        <v>41</v>
      </c>
      <c r="J10" s="17"/>
      <c r="K10" s="17"/>
      <c r="L10" s="17"/>
      <c r="M10" s="17"/>
      <c r="N10" s="17"/>
      <c r="O10" s="17"/>
      <c r="P10" s="17"/>
      <c r="Q10" s="17"/>
      <c r="R10" s="17"/>
      <c r="S10" s="17"/>
      <c r="T10" s="17"/>
      <c r="U10" s="17" t="s">
        <v>37</v>
      </c>
      <c r="V10" s="17" t="s">
        <v>37</v>
      </c>
      <c r="W10" s="17" t="s">
        <v>37</v>
      </c>
      <c r="X10" s="17"/>
      <c r="Y10" s="17"/>
      <c r="Z10" s="17"/>
      <c r="AA10" s="17"/>
      <c r="AB10" s="17"/>
      <c r="AC10" s="17"/>
      <c r="AD10" s="17"/>
      <c r="AE10" s="17"/>
      <c r="AF10" s="17"/>
      <c r="AG10" s="17"/>
      <c r="AH10" s="20">
        <f>COUNTA(January!$C10:$AG10)</f>
        <v>4</v>
      </c>
    </row>
    <row r="11" spans="1:34" ht="30" customHeight="1" x14ac:dyDescent="0.25">
      <c r="B11" s="19" t="s">
        <v>51</v>
      </c>
      <c r="C11" s="17"/>
      <c r="D11" s="17"/>
      <c r="E11" s="17"/>
      <c r="F11" s="17" t="s">
        <v>36</v>
      </c>
      <c r="G11" s="17" t="s">
        <v>37</v>
      </c>
      <c r="H11" s="17" t="s">
        <v>37</v>
      </c>
      <c r="I11" s="17"/>
      <c r="J11" s="17"/>
      <c r="K11" s="17"/>
      <c r="L11" s="17"/>
      <c r="M11" s="17"/>
      <c r="N11" s="17"/>
      <c r="O11" s="17"/>
      <c r="P11" s="17"/>
      <c r="Q11" s="17"/>
      <c r="R11" s="17"/>
      <c r="S11" s="17" t="s">
        <v>36</v>
      </c>
      <c r="T11" s="17"/>
      <c r="U11" s="17"/>
      <c r="V11" s="17"/>
      <c r="W11" s="17"/>
      <c r="X11" s="17"/>
      <c r="Y11" s="17"/>
      <c r="Z11" s="17" t="s">
        <v>36</v>
      </c>
      <c r="AA11" s="17"/>
      <c r="AB11" s="17"/>
      <c r="AC11" s="17"/>
      <c r="AD11" s="17"/>
      <c r="AE11" s="17"/>
      <c r="AF11" s="17"/>
      <c r="AG11" s="17" t="s">
        <v>37</v>
      </c>
      <c r="AH11" s="20">
        <f>COUNTA(January!$C11:$AG11)</f>
        <v>6</v>
      </c>
    </row>
    <row r="12" spans="1:34" ht="30" customHeight="1" x14ac:dyDescent="0.25">
      <c r="B12" s="21" t="str">
        <f>MonthName&amp;" Total"</f>
        <v>January Total</v>
      </c>
      <c r="C12" s="22">
        <f>SUBTOTAL(103,January!$C$7:$C$11)</f>
        <v>0</v>
      </c>
      <c r="D12" s="22">
        <f>SUBTOTAL(103,January!$D$7:$D$11)</f>
        <v>0</v>
      </c>
      <c r="E12" s="22">
        <f>SUBTOTAL(103,January!$E$7:$E$11)</f>
        <v>2</v>
      </c>
      <c r="F12" s="22">
        <f>SUBTOTAL(103,January!$F$7:$F$11)</f>
        <v>2</v>
      </c>
      <c r="G12" s="22">
        <f>SUBTOTAL(103,January!$G$7:$G$11)</f>
        <v>3</v>
      </c>
      <c r="H12" s="22">
        <f>SUBTOTAL(103,January!$H$7:$H$11)</f>
        <v>3</v>
      </c>
      <c r="I12" s="22">
        <f>SUBTOTAL(103,January!$I$7:$I$11)</f>
        <v>1</v>
      </c>
      <c r="J12" s="22">
        <f>SUBTOTAL(103,January!$J$7:$J$11)</f>
        <v>0</v>
      </c>
      <c r="K12" s="22">
        <f>SUBTOTAL(103,January!$K$7:$K$11)</f>
        <v>0</v>
      </c>
      <c r="L12" s="22">
        <f>SUBTOTAL(103,January!$L$7:$L$11)</f>
        <v>0</v>
      </c>
      <c r="M12" s="22">
        <f>SUBTOTAL(103,January!$M$7:$M$11)</f>
        <v>1</v>
      </c>
      <c r="N12" s="22">
        <f>SUBTOTAL(103,January!$N$7:$N$11)</f>
        <v>0</v>
      </c>
      <c r="O12" s="22">
        <f>SUBTOTAL(103,January!$O$7:$O$11)</f>
        <v>1</v>
      </c>
      <c r="P12" s="22">
        <f>SUBTOTAL(103,January!$P$7:$P$11)</f>
        <v>1</v>
      </c>
      <c r="Q12" s="22">
        <f>SUBTOTAL(103,January!$Q$7:$Q$11)</f>
        <v>0</v>
      </c>
      <c r="R12" s="22">
        <f>SUBTOTAL(103,January!$R$7:$R$11)</f>
        <v>0</v>
      </c>
      <c r="S12" s="22">
        <f>SUBTOTAL(103,January!$S$7:$S$11)</f>
        <v>1</v>
      </c>
      <c r="T12" s="22">
        <f>SUBTOTAL(103,January!$T$7:$T$11)</f>
        <v>0</v>
      </c>
      <c r="U12" s="22">
        <f>SUBTOTAL(103,January!$U$7:$U$11)</f>
        <v>1</v>
      </c>
      <c r="V12" s="22">
        <f>SUBTOTAL(103,January!$V$7:$V$11)</f>
        <v>2</v>
      </c>
      <c r="W12" s="22">
        <f>SUBTOTAL(103,January!$W$7:$W$11)</f>
        <v>1</v>
      </c>
      <c r="X12" s="22">
        <f>SUBTOTAL(103,January!$X$7:$X$11)</f>
        <v>0</v>
      </c>
      <c r="Y12" s="22">
        <f>SUBTOTAL(103,January!$Y$7:$Y$11)</f>
        <v>0</v>
      </c>
      <c r="Z12" s="22">
        <f>SUBTOTAL(103,January!$Z$7:$Z$11)</f>
        <v>1</v>
      </c>
      <c r="AA12" s="22">
        <f>SUBTOTAL(103,January!$AA$7:$AA$11)</f>
        <v>1</v>
      </c>
      <c r="AB12" s="22">
        <f>SUBTOTAL(103,January!$AB$7:$AB$11)</f>
        <v>1</v>
      </c>
      <c r="AC12" s="22">
        <f>SUBTOTAL(103,January!$AC$7:$AC$11)</f>
        <v>1</v>
      </c>
      <c r="AD12" s="22">
        <f>SUBTOTAL(103,January!$AD$7:$AD$11)</f>
        <v>0</v>
      </c>
      <c r="AE12" s="22">
        <f>SUBTOTAL(103,January!$AE$7:$AE$11)</f>
        <v>1</v>
      </c>
      <c r="AF12" s="22">
        <f>SUBTOTAL(103,January!$AF$7:$AF$11)</f>
        <v>0</v>
      </c>
      <c r="AG12" s="22">
        <f>SUBTOTAL(103,January!$AG$7:$AG$11)</f>
        <v>1</v>
      </c>
      <c r="AH12" s="22">
        <f>SUBTOTAL(109,January[Total Days])</f>
        <v>25</v>
      </c>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892" priority="6" stopIfTrue="1">
      <formula>C7=KeyCustom2</formula>
    </cfRule>
    <cfRule type="expression" dxfId="891" priority="7" stopIfTrue="1">
      <formula>C7=KeyCustom1</formula>
    </cfRule>
    <cfRule type="expression" dxfId="890" priority="8" stopIfTrue="1">
      <formula>C7=KeySick</formula>
    </cfRule>
    <cfRule type="expression" dxfId="889" priority="9" stopIfTrue="1">
      <formula>C7=KeyPersonal</formula>
    </cfRule>
    <cfRule type="expression" dxfId="888" priority="10" stopIfTrue="1">
      <formula>C7=KeyVacation</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Enter year in this cell" sqref="AH4"/>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Weekdays in this row are automatically updated for the month according to the year entered in AH4. Each day of the month is a column to note an employee's absence and absence type" sqref="C5"/>
    <dataValidation allowBlank="1" showInputMessage="1" showErrorMessage="1" prompt="Automatically calculates total number of days an employee was absent this month" sqref="AH6"/>
    <dataValidation allowBlank="1" showInputMessage="1" showErrorMessage="1" prompt="Title of the worksheet is in this cell. Update the title and each worksheet will automatically inherit the change" sqref="B1"/>
    <dataValidation allowBlank="1" showInputMessage="1" showErrorMessage="1" prompt="Month of this absence schedule. Update the year in cell AH4. Track totals by month in the last cell of the table. Enter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Employee Absence Schedule tracks employee absence by days for each month. There are 13 worksheets, 12 monthly &amp; last one for employee names. Track January absence in this worksheet" sqref="A1"/>
    <dataValidation allowBlank="1" showInputMessage="1" showErrorMessage="1" prompt="Enter year in the cell below" sqref="AH3"/>
  </dataValidations>
  <printOptions horizontalCentered="1"/>
  <pageMargins left="0.25" right="0.25" top="0.75" bottom="0.75" header="0.3" footer="0.3"/>
  <pageSetup scale="68"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AB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59</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TEXT(WEEKDAY(DATE(CalendarYear,10,1),1),"aaa")</f>
        <v>Sat</v>
      </c>
      <c r="D5" s="15" t="str">
        <f>TEXT(WEEKDAY(DATE(CalendarYear,10,2),1),"aaa")</f>
        <v>Sun</v>
      </c>
      <c r="E5" s="15" t="str">
        <f>TEXT(WEEKDAY(DATE(CalendarYear,10,3),1),"aaa")</f>
        <v>Mon</v>
      </c>
      <c r="F5" s="15" t="str">
        <f>TEXT(WEEKDAY(DATE(CalendarYear,10,4),1),"aaa")</f>
        <v>Tue</v>
      </c>
      <c r="G5" s="15" t="str">
        <f>TEXT(WEEKDAY(DATE(CalendarYear,10,5),1),"aaa")</f>
        <v>Wed</v>
      </c>
      <c r="H5" s="15" t="str">
        <f>TEXT(WEEKDAY(DATE(CalendarYear,10,6),1),"aaa")</f>
        <v>Thu</v>
      </c>
      <c r="I5" s="15" t="str">
        <f>TEXT(WEEKDAY(DATE(CalendarYear,10,7),1),"aaa")</f>
        <v>Fri</v>
      </c>
      <c r="J5" s="15" t="str">
        <f>TEXT(WEEKDAY(DATE(CalendarYear,10,8),1),"aaa")</f>
        <v>Sat</v>
      </c>
      <c r="K5" s="15" t="str">
        <f>TEXT(WEEKDAY(DATE(CalendarYear,10,9),1),"aaa")</f>
        <v>Sun</v>
      </c>
      <c r="L5" s="15" t="str">
        <f>TEXT(WEEKDAY(DATE(CalendarYear,10,10),1),"aaa")</f>
        <v>Mon</v>
      </c>
      <c r="M5" s="15" t="str">
        <f>TEXT(WEEKDAY(DATE(CalendarYear,10,11),1),"aaa")</f>
        <v>Tue</v>
      </c>
      <c r="N5" s="15" t="str">
        <f>TEXT(WEEKDAY(DATE(CalendarYear,10,12),1),"aaa")</f>
        <v>Wed</v>
      </c>
      <c r="O5" s="15" t="str">
        <f>TEXT(WEEKDAY(DATE(CalendarYear,10,13),1),"aaa")</f>
        <v>Thu</v>
      </c>
      <c r="P5" s="15" t="str">
        <f>TEXT(WEEKDAY(DATE(CalendarYear,10,14),1),"aaa")</f>
        <v>Fri</v>
      </c>
      <c r="Q5" s="15" t="str">
        <f>TEXT(WEEKDAY(DATE(CalendarYear,10,15),1),"aaa")</f>
        <v>Sat</v>
      </c>
      <c r="R5" s="15" t="str">
        <f>TEXT(WEEKDAY(DATE(CalendarYear,10,16),1),"aaa")</f>
        <v>Sun</v>
      </c>
      <c r="S5" s="15" t="str">
        <f>TEXT(WEEKDAY(DATE(CalendarYear,10,17),1),"aaa")</f>
        <v>Mon</v>
      </c>
      <c r="T5" s="15" t="str">
        <f>TEXT(WEEKDAY(DATE(CalendarYear,10,18),1),"aaa")</f>
        <v>Tue</v>
      </c>
      <c r="U5" s="15" t="str">
        <f>TEXT(WEEKDAY(DATE(CalendarYear,10,19),1),"aaa")</f>
        <v>Wed</v>
      </c>
      <c r="V5" s="15" t="str">
        <f>TEXT(WEEKDAY(DATE(CalendarYear,10,20),1),"aaa")</f>
        <v>Thu</v>
      </c>
      <c r="W5" s="15" t="str">
        <f>TEXT(WEEKDAY(DATE(CalendarYear,10,21),1),"aaa")</f>
        <v>Fri</v>
      </c>
      <c r="X5" s="15" t="str">
        <f>TEXT(WEEKDAY(DATE(CalendarYear,10,22),1),"aaa")</f>
        <v>Sat</v>
      </c>
      <c r="Y5" s="15" t="str">
        <f>TEXT(WEEKDAY(DATE(CalendarYear,10,23),1),"aaa")</f>
        <v>Sun</v>
      </c>
      <c r="Z5" s="15" t="str">
        <f>TEXT(WEEKDAY(DATE(CalendarYear,10,24),1),"aaa")</f>
        <v>Mon</v>
      </c>
      <c r="AA5" s="15" t="str">
        <f>TEXT(WEEKDAY(DATE(CalendarYear,10,25),1),"aaa")</f>
        <v>Tue</v>
      </c>
      <c r="AB5" s="15" t="str">
        <f>TEXT(WEEKDAY(DATE(CalendarYear,10,26),1),"aaa")</f>
        <v>Wed</v>
      </c>
      <c r="AC5" s="15" t="str">
        <f>TEXT(WEEKDAY(DATE(CalendarYear,10,27),1),"aaa")</f>
        <v>Thu</v>
      </c>
      <c r="AD5" s="15" t="str">
        <f>TEXT(WEEKDAY(DATE(CalendarYear,10,28),1),"aaa")</f>
        <v>Fri</v>
      </c>
      <c r="AE5" s="15" t="str">
        <f>TEXT(WEEKDAY(DATE(CalendarYear,10,29),1),"aaa")</f>
        <v>Sat</v>
      </c>
      <c r="AF5" s="15" t="str">
        <f>TEXT(WEEKDAY(DATE(CalendarYear,10,30),1),"aaa")</f>
        <v>Sun</v>
      </c>
      <c r="AG5" s="15" t="str">
        <f>TEXT(WEEKDAY(DATE(CalendarYear,10,31),1),"aaa")</f>
        <v>Mon</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COUNTA(October[[#This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COUNTA(October[[#This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COUNTA(October[[#This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COUNTA(October[[#This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COUNTA(October[[#This Row],[1]:[31]])</f>
        <v>0</v>
      </c>
    </row>
    <row r="12" spans="2:34" ht="30" customHeight="1" x14ac:dyDescent="0.25">
      <c r="B12" s="21" t="str">
        <f>MonthName&amp;" Total"</f>
        <v>October Total</v>
      </c>
      <c r="C12" s="22">
        <f>SUBTOTAL(103,October[1])</f>
        <v>0</v>
      </c>
      <c r="D12" s="22">
        <f>SUBTOTAL(103,October[2])</f>
        <v>0</v>
      </c>
      <c r="E12" s="22">
        <f>SUBTOTAL(103,October[3])</f>
        <v>0</v>
      </c>
      <c r="F12" s="22">
        <f>SUBTOTAL(103,October[4])</f>
        <v>0</v>
      </c>
      <c r="G12" s="22">
        <f>SUBTOTAL(103,October[5])</f>
        <v>0</v>
      </c>
      <c r="H12" s="22">
        <f>SUBTOTAL(103,October[6])</f>
        <v>0</v>
      </c>
      <c r="I12" s="22">
        <f>SUBTOTAL(103,October[7])</f>
        <v>0</v>
      </c>
      <c r="J12" s="22">
        <f>SUBTOTAL(103,October[8])</f>
        <v>0</v>
      </c>
      <c r="K12" s="22">
        <f>SUBTOTAL(103,October[9])</f>
        <v>0</v>
      </c>
      <c r="L12" s="22">
        <f>SUBTOTAL(103,October[10])</f>
        <v>0</v>
      </c>
      <c r="M12" s="22">
        <f>SUBTOTAL(103,October[11])</f>
        <v>0</v>
      </c>
      <c r="N12" s="22">
        <f>SUBTOTAL(103,October[12])</f>
        <v>0</v>
      </c>
      <c r="O12" s="22">
        <f>SUBTOTAL(103,October[13])</f>
        <v>0</v>
      </c>
      <c r="P12" s="22">
        <f>SUBTOTAL(103,October[14])</f>
        <v>0</v>
      </c>
      <c r="Q12" s="22">
        <f>SUBTOTAL(103,October[15])</f>
        <v>0</v>
      </c>
      <c r="R12" s="22">
        <f>SUBTOTAL(103,October[16])</f>
        <v>0</v>
      </c>
      <c r="S12" s="22">
        <f>SUBTOTAL(103,October[17])</f>
        <v>0</v>
      </c>
      <c r="T12" s="22">
        <f>SUBTOTAL(103,October[18])</f>
        <v>0</v>
      </c>
      <c r="U12" s="22">
        <f>SUBTOTAL(103,October[19])</f>
        <v>0</v>
      </c>
      <c r="V12" s="22">
        <f>SUBTOTAL(103,October[20])</f>
        <v>0</v>
      </c>
      <c r="W12" s="22">
        <f>SUBTOTAL(103,October[21])</f>
        <v>0</v>
      </c>
      <c r="X12" s="22">
        <f>SUBTOTAL(103,October[22])</f>
        <v>0</v>
      </c>
      <c r="Y12" s="22">
        <f>SUBTOTAL(103,October[23])</f>
        <v>0</v>
      </c>
      <c r="Z12" s="22">
        <f>SUBTOTAL(103,October[24])</f>
        <v>0</v>
      </c>
      <c r="AA12" s="22">
        <f>SUBTOTAL(103,October[25])</f>
        <v>0</v>
      </c>
      <c r="AB12" s="22">
        <f>SUBTOTAL(103,October[26])</f>
        <v>0</v>
      </c>
      <c r="AC12" s="22">
        <f>SUBTOTAL(103,October[27])</f>
        <v>0</v>
      </c>
      <c r="AD12" s="22">
        <f>SUBTOTAL(103,October[28])</f>
        <v>0</v>
      </c>
      <c r="AE12" s="22">
        <f>SUBTOTAL(103,October[29])</f>
        <v>0</v>
      </c>
      <c r="AF12" s="22">
        <f>SUBTOTAL(109,October[30])</f>
        <v>0</v>
      </c>
      <c r="AG12" s="22">
        <f>SUBTOTAL(109,October[31])</f>
        <v>0</v>
      </c>
      <c r="AH12" s="22">
        <f>SUBTOTAL(109,October[Total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45" priority="2" stopIfTrue="1">
      <formula>C7=KeyCustom2</formula>
    </cfRule>
    <cfRule type="expression" dxfId="844" priority="3" stopIfTrue="1">
      <formula>C7=KeyCustom1</formula>
    </cfRule>
    <cfRule type="expression" dxfId="843" priority="4" stopIfTrue="1">
      <formula>C7=KeySick</formula>
    </cfRule>
    <cfRule type="expression" dxfId="842" priority="5" stopIfTrue="1">
      <formula>C7=KeyPersonal</formula>
    </cfRule>
    <cfRule type="expression" dxfId="84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Automatically updated year based on year entered in January worksheet" sqref="AH4"/>
    <dataValidation allowBlank="1" showInputMessage="1" showErrorMessage="1" prompt="Automatically calculates total number of days an employee was absent this month in this column" sqref="AH6"/>
    <dataValidation allowBlank="1" showInputMessage="1" showErrorMessage="1" prompt="Track October absence in this worksheet" sqref="A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Automatically updated title is in this cell. To modify the title, update B1 on January worksheet" sqref="B1"/>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Days of the month in this row are automatically generated. Enter an employee's absence and absence type in each column for each day of the month. Blank means no absence" sqref="C6"/>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AB2"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60</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TEXT(WEEKDAY(DATE(CalendarYear,11,1),1),"aaa")</f>
        <v>Tue</v>
      </c>
      <c r="D5" s="15" t="str">
        <f>TEXT(WEEKDAY(DATE(CalendarYear,11,2),1),"aaa")</f>
        <v>Wed</v>
      </c>
      <c r="E5" s="15" t="str">
        <f>TEXT(WEEKDAY(DATE(CalendarYear,11,3),1),"aaa")</f>
        <v>Thu</v>
      </c>
      <c r="F5" s="15" t="str">
        <f>TEXT(WEEKDAY(DATE(CalendarYear,11,4),1),"aaa")</f>
        <v>Fri</v>
      </c>
      <c r="G5" s="15" t="str">
        <f>TEXT(WEEKDAY(DATE(CalendarYear,11,5),1),"aaa")</f>
        <v>Sat</v>
      </c>
      <c r="H5" s="15" t="str">
        <f>TEXT(WEEKDAY(DATE(CalendarYear,11,6),1),"aaa")</f>
        <v>Sun</v>
      </c>
      <c r="I5" s="15" t="str">
        <f>TEXT(WEEKDAY(DATE(CalendarYear,11,7),1),"aaa")</f>
        <v>Mon</v>
      </c>
      <c r="J5" s="15" t="str">
        <f>TEXT(WEEKDAY(DATE(CalendarYear,11,8),1),"aaa")</f>
        <v>Tue</v>
      </c>
      <c r="K5" s="15" t="str">
        <f>TEXT(WEEKDAY(DATE(CalendarYear,11,9),1),"aaa")</f>
        <v>Wed</v>
      </c>
      <c r="L5" s="15" t="str">
        <f>TEXT(WEEKDAY(DATE(CalendarYear,11,10),1),"aaa")</f>
        <v>Thu</v>
      </c>
      <c r="M5" s="15" t="str">
        <f>TEXT(WEEKDAY(DATE(CalendarYear,11,11),1),"aaa")</f>
        <v>Fri</v>
      </c>
      <c r="N5" s="15" t="str">
        <f>TEXT(WEEKDAY(DATE(CalendarYear,11,12),1),"aaa")</f>
        <v>Sat</v>
      </c>
      <c r="O5" s="15" t="str">
        <f>TEXT(WEEKDAY(DATE(CalendarYear,11,13),1),"aaa")</f>
        <v>Sun</v>
      </c>
      <c r="P5" s="15" t="str">
        <f>TEXT(WEEKDAY(DATE(CalendarYear,11,14),1),"aaa")</f>
        <v>Mon</v>
      </c>
      <c r="Q5" s="15" t="str">
        <f>TEXT(WEEKDAY(DATE(CalendarYear,11,15),1),"aaa")</f>
        <v>Tue</v>
      </c>
      <c r="R5" s="15" t="str">
        <f>TEXT(WEEKDAY(DATE(CalendarYear,11,16),1),"aaa")</f>
        <v>Wed</v>
      </c>
      <c r="S5" s="15" t="str">
        <f>TEXT(WEEKDAY(DATE(CalendarYear,11,17),1),"aaa")</f>
        <v>Thu</v>
      </c>
      <c r="T5" s="15" t="str">
        <f>TEXT(WEEKDAY(DATE(CalendarYear,11,18),1),"aaa")</f>
        <v>Fri</v>
      </c>
      <c r="U5" s="15" t="str">
        <f>TEXT(WEEKDAY(DATE(CalendarYear,11,19),1),"aaa")</f>
        <v>Sat</v>
      </c>
      <c r="V5" s="15" t="str">
        <f>TEXT(WEEKDAY(DATE(CalendarYear,11,20),1),"aaa")</f>
        <v>Sun</v>
      </c>
      <c r="W5" s="15" t="str">
        <f>TEXT(WEEKDAY(DATE(CalendarYear,11,21),1),"aaa")</f>
        <v>Mon</v>
      </c>
      <c r="X5" s="15" t="str">
        <f>TEXT(WEEKDAY(DATE(CalendarYear,11,22),1),"aaa")</f>
        <v>Tue</v>
      </c>
      <c r="Y5" s="15" t="str">
        <f>TEXT(WEEKDAY(DATE(CalendarYear,11,23),1),"aaa")</f>
        <v>Wed</v>
      </c>
      <c r="Z5" s="15" t="str">
        <f>TEXT(WEEKDAY(DATE(CalendarYear,11,24),1),"aaa")</f>
        <v>Thu</v>
      </c>
      <c r="AA5" s="15" t="str">
        <f>TEXT(WEEKDAY(DATE(CalendarYear,11,25),1),"aaa")</f>
        <v>Fri</v>
      </c>
      <c r="AB5" s="15" t="str">
        <f>TEXT(WEEKDAY(DATE(CalendarYear,11,26),1),"aaa")</f>
        <v>Sat</v>
      </c>
      <c r="AC5" s="15" t="str">
        <f>TEXT(WEEKDAY(DATE(CalendarYear,11,27),1),"aaa")</f>
        <v>Sun</v>
      </c>
      <c r="AD5" s="15" t="str">
        <f>TEXT(WEEKDAY(DATE(CalendarYear,11,28),1),"aaa")</f>
        <v>Mon</v>
      </c>
      <c r="AE5" s="15" t="str">
        <f>TEXT(WEEKDAY(DATE(CalendarYear,11,29),1),"aaa")</f>
        <v>Tue</v>
      </c>
      <c r="AF5" s="15" t="str">
        <f>TEXT(WEEKDAY(DATE(CalendarYear,11,30),1),"aaa")</f>
        <v>Wed</v>
      </c>
      <c r="AG5" s="15"/>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COUNTA(November[[#This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COUNTA(November[[#This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COUNTA(November[[#This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COUNTA(November[[#This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COUNTA(November[[#This Row],[1]:[31]])</f>
        <v>0</v>
      </c>
    </row>
    <row r="12" spans="2:34" ht="30" customHeight="1" x14ac:dyDescent="0.25">
      <c r="B12" s="21" t="str">
        <f>MonthName&amp;" Total"</f>
        <v>November Total</v>
      </c>
      <c r="C12" s="22">
        <f>SUBTOTAL(103,November[1])</f>
        <v>0</v>
      </c>
      <c r="D12" s="22">
        <f>SUBTOTAL(103,November[2])</f>
        <v>0</v>
      </c>
      <c r="E12" s="22">
        <f>SUBTOTAL(103,November[3])</f>
        <v>0</v>
      </c>
      <c r="F12" s="22">
        <f>SUBTOTAL(103,November[4])</f>
        <v>0</v>
      </c>
      <c r="G12" s="22">
        <f>SUBTOTAL(103,November[5])</f>
        <v>0</v>
      </c>
      <c r="H12" s="22">
        <f>SUBTOTAL(103,November[6])</f>
        <v>0</v>
      </c>
      <c r="I12" s="22">
        <f>SUBTOTAL(103,November[7])</f>
        <v>0</v>
      </c>
      <c r="J12" s="22">
        <f>SUBTOTAL(103,November[8])</f>
        <v>0</v>
      </c>
      <c r="K12" s="22">
        <f>SUBTOTAL(103,November[9])</f>
        <v>0</v>
      </c>
      <c r="L12" s="22">
        <f>SUBTOTAL(103,November[10])</f>
        <v>0</v>
      </c>
      <c r="M12" s="22">
        <f>SUBTOTAL(103,November[11])</f>
        <v>0</v>
      </c>
      <c r="N12" s="22">
        <f>SUBTOTAL(103,November[12])</f>
        <v>0</v>
      </c>
      <c r="O12" s="22">
        <f>SUBTOTAL(103,November[13])</f>
        <v>0</v>
      </c>
      <c r="P12" s="22">
        <f>SUBTOTAL(103,November[14])</f>
        <v>0</v>
      </c>
      <c r="Q12" s="22">
        <f>SUBTOTAL(103,November[15])</f>
        <v>0</v>
      </c>
      <c r="R12" s="22">
        <f>SUBTOTAL(103,November[16])</f>
        <v>0</v>
      </c>
      <c r="S12" s="22">
        <f>SUBTOTAL(103,November[17])</f>
        <v>0</v>
      </c>
      <c r="T12" s="22">
        <f>SUBTOTAL(103,November[18])</f>
        <v>0</v>
      </c>
      <c r="U12" s="22">
        <f>SUBTOTAL(103,November[19])</f>
        <v>0</v>
      </c>
      <c r="V12" s="22">
        <f>SUBTOTAL(103,November[20])</f>
        <v>0</v>
      </c>
      <c r="W12" s="22">
        <f>SUBTOTAL(103,November[21])</f>
        <v>0</v>
      </c>
      <c r="X12" s="22">
        <f>SUBTOTAL(103,November[22])</f>
        <v>0</v>
      </c>
      <c r="Y12" s="22">
        <f>SUBTOTAL(103,November[23])</f>
        <v>0</v>
      </c>
      <c r="Z12" s="22">
        <f>SUBTOTAL(103,November[24])</f>
        <v>0</v>
      </c>
      <c r="AA12" s="22">
        <f>SUBTOTAL(103,November[25])</f>
        <v>0</v>
      </c>
      <c r="AB12" s="22">
        <f>SUBTOTAL(103,November[26])</f>
        <v>0</v>
      </c>
      <c r="AC12" s="22">
        <f>SUBTOTAL(103,November[27])</f>
        <v>0</v>
      </c>
      <c r="AD12" s="22">
        <f>SUBTOTAL(103,November[28])</f>
        <v>0</v>
      </c>
      <c r="AE12" s="22">
        <f>SUBTOTAL(103,November[29])</f>
        <v>0</v>
      </c>
      <c r="AF12" s="22">
        <f>SUBTOTAL(109,November[30])</f>
        <v>0</v>
      </c>
      <c r="AG12" s="22">
        <f>SUBTOTAL(109,November[31])</f>
        <v>0</v>
      </c>
      <c r="AH12" s="22">
        <f>SUBTOTAL(109,November[Total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40" priority="2" stopIfTrue="1">
      <formula>C7=KeyCustom2</formula>
    </cfRule>
    <cfRule type="expression" dxfId="839" priority="3" stopIfTrue="1">
      <formula>C7=KeyCustom1</formula>
    </cfRule>
    <cfRule type="expression" dxfId="838" priority="4" stopIfTrue="1">
      <formula>C7=KeySick</formula>
    </cfRule>
    <cfRule type="expression" dxfId="837" priority="5" stopIfTrue="1">
      <formula>C7=KeyPersonal</formula>
    </cfRule>
    <cfRule type="expression" dxfId="83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Automatically updated title is in this cell. To modify the title, update B1 on January worksheet"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rack November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year based on year entered in January worksheet" sqref="AH4"/>
    <dataValidation allowBlank="1" showInputMessage="1" showErrorMessage="1" prompt="Weekdays in this row are automatically updated for the month according to the year in AH4. Each day of the month is a column to note an employee's absence and absence type" sqref="C5"/>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H12"/>
  <sheetViews>
    <sheetView showGridLines="0" zoomScaleNormal="100" workbookViewId="0">
      <selection activeCell="AD2"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61</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TEXT(WEEKDAY(DATE(CalendarYear,12,1),1),"aaa")</f>
        <v>Thu</v>
      </c>
      <c r="D5" s="15" t="str">
        <f>TEXT(WEEKDAY(DATE(CalendarYear,12,2),1),"aaa")</f>
        <v>Fri</v>
      </c>
      <c r="E5" s="15" t="str">
        <f>TEXT(WEEKDAY(DATE(CalendarYear,12,3),1),"aaa")</f>
        <v>Sat</v>
      </c>
      <c r="F5" s="15" t="str">
        <f>TEXT(WEEKDAY(DATE(CalendarYear,12,4),1),"aaa")</f>
        <v>Sun</v>
      </c>
      <c r="G5" s="15" t="str">
        <f>TEXT(WEEKDAY(DATE(CalendarYear,12,5),1),"aaa")</f>
        <v>Mon</v>
      </c>
      <c r="H5" s="15" t="str">
        <f>TEXT(WEEKDAY(DATE(CalendarYear,12,6),1),"aaa")</f>
        <v>Tue</v>
      </c>
      <c r="I5" s="15" t="str">
        <f>TEXT(WEEKDAY(DATE(CalendarYear,12,7),1),"aaa")</f>
        <v>Wed</v>
      </c>
      <c r="J5" s="15" t="str">
        <f>TEXT(WEEKDAY(DATE(CalendarYear,12,8),1),"aaa")</f>
        <v>Thu</v>
      </c>
      <c r="K5" s="15" t="str">
        <f>TEXT(WEEKDAY(DATE(CalendarYear,12,9),1),"aaa")</f>
        <v>Fri</v>
      </c>
      <c r="L5" s="15" t="str">
        <f>TEXT(WEEKDAY(DATE(CalendarYear,12,10),1),"aaa")</f>
        <v>Sat</v>
      </c>
      <c r="M5" s="15" t="str">
        <f>TEXT(WEEKDAY(DATE(CalendarYear,12,11),1),"aaa")</f>
        <v>Sun</v>
      </c>
      <c r="N5" s="15" t="str">
        <f>TEXT(WEEKDAY(DATE(CalendarYear,12,12),1),"aaa")</f>
        <v>Mon</v>
      </c>
      <c r="O5" s="15" t="str">
        <f>TEXT(WEEKDAY(DATE(CalendarYear,12,13),1),"aaa")</f>
        <v>Tue</v>
      </c>
      <c r="P5" s="15" t="str">
        <f>TEXT(WEEKDAY(DATE(CalendarYear,12,14),1),"aaa")</f>
        <v>Wed</v>
      </c>
      <c r="Q5" s="15" t="str">
        <f>TEXT(WEEKDAY(DATE(CalendarYear,12,15),1),"aaa")</f>
        <v>Thu</v>
      </c>
      <c r="R5" s="15" t="str">
        <f>TEXT(WEEKDAY(DATE(CalendarYear,12,16),1),"aaa")</f>
        <v>Fri</v>
      </c>
      <c r="S5" s="15" t="str">
        <f>TEXT(WEEKDAY(DATE(CalendarYear,12,17),1),"aaa")</f>
        <v>Sat</v>
      </c>
      <c r="T5" s="15" t="str">
        <f>TEXT(WEEKDAY(DATE(CalendarYear,12,18),1),"aaa")</f>
        <v>Sun</v>
      </c>
      <c r="U5" s="15" t="str">
        <f>TEXT(WEEKDAY(DATE(CalendarYear,12,19),1),"aaa")</f>
        <v>Mon</v>
      </c>
      <c r="V5" s="15" t="str">
        <f>TEXT(WEEKDAY(DATE(CalendarYear,12,20),1),"aaa")</f>
        <v>Tue</v>
      </c>
      <c r="W5" s="15" t="str">
        <f>TEXT(WEEKDAY(DATE(CalendarYear,12,21),1),"aaa")</f>
        <v>Wed</v>
      </c>
      <c r="X5" s="15" t="str">
        <f>TEXT(WEEKDAY(DATE(CalendarYear,12,22),1),"aaa")</f>
        <v>Thu</v>
      </c>
      <c r="Y5" s="15" t="str">
        <f>TEXT(WEEKDAY(DATE(CalendarYear,12,23),1),"aaa")</f>
        <v>Fri</v>
      </c>
      <c r="Z5" s="15" t="str">
        <f>TEXT(WEEKDAY(DATE(CalendarYear,12,24),1),"aaa")</f>
        <v>Sat</v>
      </c>
      <c r="AA5" s="15" t="str">
        <f>TEXT(WEEKDAY(DATE(CalendarYear,12,25),1),"aaa")</f>
        <v>Sun</v>
      </c>
      <c r="AB5" s="15" t="str">
        <f>TEXT(WEEKDAY(DATE(CalendarYear,12,26),1),"aaa")</f>
        <v>Mon</v>
      </c>
      <c r="AC5" s="15" t="str">
        <f>TEXT(WEEKDAY(DATE(CalendarYear,12,27),1),"aaa")</f>
        <v>Tue</v>
      </c>
      <c r="AD5" s="15" t="str">
        <f>TEXT(WEEKDAY(DATE(CalendarYear,12,28),1),"aaa")</f>
        <v>Wed</v>
      </c>
      <c r="AE5" s="15" t="str">
        <f>TEXT(WEEKDAY(DATE(CalendarYear,12,29),1),"aaa")</f>
        <v>Thu</v>
      </c>
      <c r="AF5" s="15" t="str">
        <f>TEXT(WEEKDAY(DATE(CalendarYear,12,30),1),"aaa")</f>
        <v>Fri</v>
      </c>
      <c r="AG5" s="15" t="str">
        <f>TEXT(WEEKDAY(DATE(CalendarYear,12,31),1),"aaa")</f>
        <v>Sat</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COUNTA(December[[#This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COUNTA(December[[#This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COUNTA(December[[#This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COUNTA(December[[#This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COUNTA(December[[#This Row],[1]:[31]])</f>
        <v>0</v>
      </c>
    </row>
    <row r="12" spans="2:34" ht="30" customHeight="1" x14ac:dyDescent="0.25">
      <c r="B12" s="21" t="str">
        <f>MonthName&amp;" Total"</f>
        <v>December Total</v>
      </c>
      <c r="C12" s="22">
        <f>SUBTOTAL(103,December[1])</f>
        <v>0</v>
      </c>
      <c r="D12" s="22">
        <f>SUBTOTAL(103,December[2])</f>
        <v>0</v>
      </c>
      <c r="E12" s="22">
        <f>SUBTOTAL(103,December[3])</f>
        <v>0</v>
      </c>
      <c r="F12" s="22">
        <f>SUBTOTAL(103,December[4])</f>
        <v>0</v>
      </c>
      <c r="G12" s="22">
        <f>SUBTOTAL(103,December[5])</f>
        <v>0</v>
      </c>
      <c r="H12" s="22">
        <f>SUBTOTAL(103,December[6])</f>
        <v>0</v>
      </c>
      <c r="I12" s="22">
        <f>SUBTOTAL(103,December[7])</f>
        <v>0</v>
      </c>
      <c r="J12" s="22">
        <f>SUBTOTAL(103,December[8])</f>
        <v>0</v>
      </c>
      <c r="K12" s="22">
        <f>SUBTOTAL(103,December[9])</f>
        <v>0</v>
      </c>
      <c r="L12" s="22">
        <f>SUBTOTAL(103,December[10])</f>
        <v>0</v>
      </c>
      <c r="M12" s="22">
        <f>SUBTOTAL(103,December[11])</f>
        <v>0</v>
      </c>
      <c r="N12" s="22">
        <f>SUBTOTAL(103,December[12])</f>
        <v>0</v>
      </c>
      <c r="O12" s="22">
        <f>SUBTOTAL(103,December[13])</f>
        <v>0</v>
      </c>
      <c r="P12" s="22">
        <f>SUBTOTAL(103,December[14])</f>
        <v>0</v>
      </c>
      <c r="Q12" s="22">
        <f>SUBTOTAL(103,December[15])</f>
        <v>0</v>
      </c>
      <c r="R12" s="22">
        <f>SUBTOTAL(103,December[16])</f>
        <v>0</v>
      </c>
      <c r="S12" s="22">
        <f>SUBTOTAL(103,December[17])</f>
        <v>0</v>
      </c>
      <c r="T12" s="22">
        <f>SUBTOTAL(103,December[18])</f>
        <v>0</v>
      </c>
      <c r="U12" s="22">
        <f>SUBTOTAL(103,December[19])</f>
        <v>0</v>
      </c>
      <c r="V12" s="22">
        <f>SUBTOTAL(103,December[20])</f>
        <v>0</v>
      </c>
      <c r="W12" s="22">
        <f>SUBTOTAL(103,December[21])</f>
        <v>0</v>
      </c>
      <c r="X12" s="22">
        <f>SUBTOTAL(103,December[22])</f>
        <v>0</v>
      </c>
      <c r="Y12" s="22">
        <f>SUBTOTAL(103,December[23])</f>
        <v>0</v>
      </c>
      <c r="Z12" s="22">
        <f>SUBTOTAL(103,December[24])</f>
        <v>0</v>
      </c>
      <c r="AA12" s="22">
        <f>SUBTOTAL(103,December[25])</f>
        <v>0</v>
      </c>
      <c r="AB12" s="22">
        <f>SUBTOTAL(103,December[26])</f>
        <v>0</v>
      </c>
      <c r="AC12" s="22">
        <f>SUBTOTAL(103,December[27])</f>
        <v>0</v>
      </c>
      <c r="AD12" s="22">
        <f>SUBTOTAL(103,December[28])</f>
        <v>0</v>
      </c>
      <c r="AE12" s="22">
        <f>SUBTOTAL(103,December[29])</f>
        <v>0</v>
      </c>
      <c r="AF12" s="22">
        <f>SUBTOTAL(109,December[30])</f>
        <v>0</v>
      </c>
      <c r="AG12" s="22">
        <f>SUBTOTAL(109,December[31])</f>
        <v>0</v>
      </c>
      <c r="AH12" s="22">
        <f>SUBTOTAL(109,December[Total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35" priority="2" stopIfTrue="1">
      <formula>C7=KeyCustom2</formula>
    </cfRule>
    <cfRule type="expression" dxfId="834" priority="3" stopIfTrue="1">
      <formula>C7=KeyCustom1</formula>
    </cfRule>
    <cfRule type="expression" dxfId="833" priority="4" stopIfTrue="1">
      <formula>C7=KeySick</formula>
    </cfRule>
    <cfRule type="expression" dxfId="832" priority="5" stopIfTrue="1">
      <formula>C7=KeyPersonal</formula>
    </cfRule>
    <cfRule type="expression" dxfId="831" priority="6" stopIfTrue="1">
      <formula>C7=KeyVacation</formula>
    </cfRule>
  </conditionalFormatting>
  <conditionalFormatting sqref="AH7:AH11">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utomatically updated year based on year entered in January worksheet" sqref="AH4"/>
    <dataValidation allowBlank="1" showInputMessage="1" showErrorMessage="1" prompt="Automatically calculates total number of days an employee was absent this month in this column" sqref="AH6"/>
    <dataValidation allowBlank="1" showInputMessage="1" showErrorMessage="1" prompt="Track December absence in this worksheet" sqref="A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Automatically updated title is in this cell. To modify the title, update B1 on January worksheet" sqref="B1"/>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Days of the month in this row are automatically generated. Enter an employee's absence and absence type in each column for each day of the month. Blank means no absence" sqref="C6"/>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8"/>
  <sheetViews>
    <sheetView showGridLines="0" workbookViewId="0">
      <selection activeCell="I6" sqref="I6"/>
    </sheetView>
  </sheetViews>
  <sheetFormatPr defaultRowHeight="30" customHeight="1" x14ac:dyDescent="0.25"/>
  <cols>
    <col min="1" max="1" width="2.7109375" style="4" customWidth="1"/>
    <col min="2" max="2" width="30.7109375" style="4" customWidth="1"/>
    <col min="3" max="3" width="2.7109375" style="4" customWidth="1"/>
    <col min="4" max="16384" width="9.140625" style="4"/>
  </cols>
  <sheetData>
    <row r="1" spans="2:2" ht="50.1" customHeight="1" x14ac:dyDescent="0.25">
      <c r="B1" s="24" t="s">
        <v>64</v>
      </c>
    </row>
    <row r="2" spans="2:2" ht="15" customHeight="1" x14ac:dyDescent="0.25"/>
    <row r="3" spans="2:2" ht="30" customHeight="1" x14ac:dyDescent="0.25">
      <c r="B3" s="4" t="s">
        <v>64</v>
      </c>
    </row>
    <row r="4" spans="2:2" ht="30" customHeight="1" x14ac:dyDescent="0.25">
      <c r="B4" s="25" t="s">
        <v>35</v>
      </c>
    </row>
    <row r="5" spans="2:2" ht="30" customHeight="1" x14ac:dyDescent="0.25">
      <c r="B5" s="25" t="s">
        <v>38</v>
      </c>
    </row>
    <row r="6" spans="2:2" ht="30" customHeight="1" x14ac:dyDescent="0.25">
      <c r="B6" s="25" t="s">
        <v>49</v>
      </c>
    </row>
    <row r="7" spans="2:2" ht="30" customHeight="1" x14ac:dyDescent="0.25">
      <c r="B7" s="25" t="s">
        <v>50</v>
      </c>
    </row>
    <row r="8" spans="2:2" ht="30" customHeight="1" x14ac:dyDescent="0.25">
      <c r="B8" s="25" t="s">
        <v>51</v>
      </c>
    </row>
  </sheetData>
  <dataValidations count="3">
    <dataValidation allowBlank="1" showInputMessage="1" showErrorMessage="1" prompt="Employee names title" sqref="B1"/>
    <dataValidation allowBlank="1" showInputMessage="1" showErrorMessage="1" prompt="Enter employee names in the employee name table in this worksheet. These names are used as options in Column B of each month's absence table" sqref="A1"/>
    <dataValidation allowBlank="1" showInputMessage="1" showErrorMessage="1" prompt="Enter employee names in this column" sqref="B3"/>
  </dataValidations>
  <pageMargins left="0.7" right="0.7" top="0.75" bottom="0.75" header="0.3" footer="0.3"/>
  <pageSetup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election activeCell="X3" sqref="X3"/>
    </sheetView>
  </sheetViews>
  <sheetFormatPr defaultColWidth="9.140625"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4"/>
    </row>
    <row r="4" spans="2:34" ht="30" customHeight="1" x14ac:dyDescent="0.25">
      <c r="B4" s="13" t="s">
        <v>48</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TEXT(WEEKDAY(DATE(CalendarYear,2,1),1),"aaa")</f>
        <v>Mon</v>
      </c>
      <c r="D5" s="15" t="str">
        <f>TEXT(WEEKDAY(DATE(CalendarYear,2,2),1),"aaa")</f>
        <v>Tue</v>
      </c>
      <c r="E5" s="15" t="str">
        <f>TEXT(WEEKDAY(DATE(CalendarYear,2,3),1),"aaa")</f>
        <v>Wed</v>
      </c>
      <c r="F5" s="15" t="str">
        <f>TEXT(WEEKDAY(DATE(CalendarYear,2,4),1),"aaa")</f>
        <v>Thu</v>
      </c>
      <c r="G5" s="15" t="str">
        <f>TEXT(WEEKDAY(DATE(CalendarYear,2,5),1),"aaa")</f>
        <v>Fri</v>
      </c>
      <c r="H5" s="15" t="str">
        <f>TEXT(WEEKDAY(DATE(CalendarYear,2,6),1),"aaa")</f>
        <v>Sat</v>
      </c>
      <c r="I5" s="15" t="str">
        <f>TEXT(WEEKDAY(DATE(CalendarYear,2,7),1),"aaa")</f>
        <v>Sun</v>
      </c>
      <c r="J5" s="15" t="str">
        <f>TEXT(WEEKDAY(DATE(CalendarYear,2,8),1),"aaa")</f>
        <v>Mon</v>
      </c>
      <c r="K5" s="15" t="str">
        <f>TEXT(WEEKDAY(DATE(CalendarYear,2,9),1),"aaa")</f>
        <v>Tue</v>
      </c>
      <c r="L5" s="15" t="str">
        <f>TEXT(WEEKDAY(DATE(CalendarYear,2,10),1),"aaa")</f>
        <v>Wed</v>
      </c>
      <c r="M5" s="15" t="str">
        <f>TEXT(WEEKDAY(DATE(CalendarYear,2,11),1),"aaa")</f>
        <v>Thu</v>
      </c>
      <c r="N5" s="15" t="str">
        <f>TEXT(WEEKDAY(DATE(CalendarYear,2,12),1),"aaa")</f>
        <v>Fri</v>
      </c>
      <c r="O5" s="15" t="str">
        <f>TEXT(WEEKDAY(DATE(CalendarYear,2,13),1),"aaa")</f>
        <v>Sat</v>
      </c>
      <c r="P5" s="15" t="str">
        <f>TEXT(WEEKDAY(DATE(CalendarYear,2,14),1),"aaa")</f>
        <v>Sun</v>
      </c>
      <c r="Q5" s="15" t="str">
        <f>TEXT(WEEKDAY(DATE(CalendarYear,2,15),1),"aaa")</f>
        <v>Mon</v>
      </c>
      <c r="R5" s="15" t="str">
        <f>TEXT(WEEKDAY(DATE(CalendarYear,2,16),1),"aaa")</f>
        <v>Tue</v>
      </c>
      <c r="S5" s="15" t="str">
        <f>TEXT(WEEKDAY(DATE(CalendarYear,2,17),1),"aaa")</f>
        <v>Wed</v>
      </c>
      <c r="T5" s="15" t="str">
        <f>TEXT(WEEKDAY(DATE(CalendarYear,2,18),1),"aaa")</f>
        <v>Thu</v>
      </c>
      <c r="U5" s="15" t="str">
        <f>TEXT(WEEKDAY(DATE(CalendarYear,2,19),1),"aaa")</f>
        <v>Fri</v>
      </c>
      <c r="V5" s="15" t="str">
        <f>TEXT(WEEKDAY(DATE(CalendarYear,2,20),1),"aaa")</f>
        <v>Sat</v>
      </c>
      <c r="W5" s="15" t="str">
        <f>TEXT(WEEKDAY(DATE(CalendarYear,2,21),1),"aaa")</f>
        <v>Sun</v>
      </c>
      <c r="X5" s="15" t="str">
        <f>TEXT(WEEKDAY(DATE(CalendarYear,2,22),1),"aaa")</f>
        <v>Mon</v>
      </c>
      <c r="Y5" s="15" t="str">
        <f>TEXT(WEEKDAY(DATE(CalendarYear,2,23),1),"aaa")</f>
        <v>Tue</v>
      </c>
      <c r="Z5" s="15" t="str">
        <f>TEXT(WEEKDAY(DATE(CalendarYear,2,24),1),"aaa")</f>
        <v>Wed</v>
      </c>
      <c r="AA5" s="15" t="str">
        <f>TEXT(WEEKDAY(DATE(CalendarYear,2,25),1),"aaa")</f>
        <v>Thu</v>
      </c>
      <c r="AB5" s="15" t="str">
        <f>TEXT(WEEKDAY(DATE(CalendarYear,2,26),1),"aaa")</f>
        <v>Fri</v>
      </c>
      <c r="AC5" s="15" t="str">
        <f>TEXT(WEEKDAY(DATE(CalendarYear,2,27),1),"aaa")</f>
        <v>Sat</v>
      </c>
      <c r="AD5" s="15" t="str">
        <f>TEXT(WEEKDAY(DATE(CalendarYear,2,28),1),"aaa")</f>
        <v>Sun</v>
      </c>
      <c r="AE5" s="15" t="str">
        <f>TEXT(WEEKDAY(DATE(CalendarYear,2,29),1),"aaa")</f>
        <v>Mon</v>
      </c>
      <c r="AF5" s="15"/>
      <c r="AG5" s="15"/>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39</v>
      </c>
      <c r="AG6" s="17" t="s">
        <v>40</v>
      </c>
      <c r="AH6" s="18" t="s">
        <v>34</v>
      </c>
    </row>
    <row r="7" spans="2:34" ht="30" customHeight="1" x14ac:dyDescent="0.25">
      <c r="B7" s="23" t="s">
        <v>35</v>
      </c>
      <c r="C7" s="17"/>
      <c r="D7" s="17"/>
      <c r="E7" s="17" t="s">
        <v>37</v>
      </c>
      <c r="F7" s="17" t="s">
        <v>37</v>
      </c>
      <c r="G7" s="17" t="s">
        <v>37</v>
      </c>
      <c r="H7" s="17" t="s">
        <v>37</v>
      </c>
      <c r="I7" s="17"/>
      <c r="J7" s="17"/>
      <c r="K7" s="17"/>
      <c r="L7" s="17"/>
      <c r="M7" s="17"/>
      <c r="N7" s="17"/>
      <c r="O7" s="17" t="s">
        <v>37</v>
      </c>
      <c r="P7" s="17"/>
      <c r="Q7" s="17"/>
      <c r="R7" s="17"/>
      <c r="S7" s="17"/>
      <c r="T7" s="17"/>
      <c r="U7" s="17"/>
      <c r="V7" s="17"/>
      <c r="W7" s="17"/>
      <c r="X7" s="17"/>
      <c r="Y7" s="17"/>
      <c r="Z7" s="17"/>
      <c r="AA7" s="17"/>
      <c r="AB7" s="17"/>
      <c r="AC7" s="17"/>
      <c r="AD7" s="17"/>
      <c r="AE7" s="17"/>
      <c r="AF7" s="17"/>
      <c r="AG7" s="17"/>
      <c r="AH7" s="20">
        <f>COUNTA(February[[#This Row],[1]:[29]])</f>
        <v>5</v>
      </c>
    </row>
    <row r="8" spans="2:34" ht="30" customHeight="1" x14ac:dyDescent="0.25">
      <c r="B8" s="23" t="s">
        <v>38</v>
      </c>
      <c r="C8" s="17"/>
      <c r="D8" s="17"/>
      <c r="E8" s="17"/>
      <c r="F8" s="17"/>
      <c r="G8" s="17" t="s">
        <v>36</v>
      </c>
      <c r="H8" s="17" t="s">
        <v>36</v>
      </c>
      <c r="I8" s="17"/>
      <c r="J8" s="17"/>
      <c r="K8" s="17"/>
      <c r="L8" s="17"/>
      <c r="M8" s="17" t="s">
        <v>41</v>
      </c>
      <c r="N8" s="17"/>
      <c r="O8" s="17"/>
      <c r="P8" s="17"/>
      <c r="Q8" s="17"/>
      <c r="R8" s="17"/>
      <c r="S8" s="17"/>
      <c r="T8" s="17"/>
      <c r="U8" s="17"/>
      <c r="V8" s="17" t="s">
        <v>36</v>
      </c>
      <c r="W8" s="17"/>
      <c r="X8" s="17"/>
      <c r="Y8" s="17"/>
      <c r="Z8" s="17"/>
      <c r="AA8" s="17" t="s">
        <v>37</v>
      </c>
      <c r="AB8" s="17" t="s">
        <v>37</v>
      </c>
      <c r="AC8" s="17" t="s">
        <v>37</v>
      </c>
      <c r="AD8" s="17"/>
      <c r="AE8" s="17"/>
      <c r="AF8" s="17"/>
      <c r="AG8" s="17"/>
      <c r="AH8" s="20">
        <f>COUNTA(February[[#This Row],[1]:[29]])</f>
        <v>7</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COUNTA(February[[#This Row],[1]:[29]])</f>
        <v>0</v>
      </c>
    </row>
    <row r="10" spans="2:34" ht="30" customHeight="1" x14ac:dyDescent="0.25">
      <c r="B10" s="23" t="s">
        <v>50</v>
      </c>
      <c r="C10" s="17"/>
      <c r="D10" s="17"/>
      <c r="E10" s="17" t="s">
        <v>36</v>
      </c>
      <c r="F10" s="17"/>
      <c r="G10" s="17"/>
      <c r="H10" s="17"/>
      <c r="I10" s="17"/>
      <c r="J10" s="17"/>
      <c r="K10" s="17"/>
      <c r="L10" s="17"/>
      <c r="M10" s="17"/>
      <c r="N10" s="17"/>
      <c r="O10" s="17"/>
      <c r="P10" s="17" t="s">
        <v>36</v>
      </c>
      <c r="Q10" s="17"/>
      <c r="R10" s="17"/>
      <c r="S10" s="17"/>
      <c r="T10" s="17" t="s">
        <v>41</v>
      </c>
      <c r="U10" s="17"/>
      <c r="V10" s="17"/>
      <c r="W10" s="17"/>
      <c r="X10" s="17"/>
      <c r="Y10" s="17"/>
      <c r="Z10" s="17"/>
      <c r="AA10" s="17"/>
      <c r="AB10" s="17"/>
      <c r="AC10" s="17"/>
      <c r="AD10" s="17" t="s">
        <v>36</v>
      </c>
      <c r="AE10" s="17"/>
      <c r="AF10" s="17"/>
      <c r="AG10" s="17"/>
      <c r="AH10" s="20">
        <f>COUNTA(February[[#This Row],[1]:[29]])</f>
        <v>4</v>
      </c>
    </row>
    <row r="11" spans="2:34" ht="30" customHeight="1" x14ac:dyDescent="0.25">
      <c r="B11" s="23" t="s">
        <v>51</v>
      </c>
      <c r="C11" s="17"/>
      <c r="D11" s="17"/>
      <c r="E11" s="17"/>
      <c r="F11" s="17"/>
      <c r="G11" s="17"/>
      <c r="H11" s="17"/>
      <c r="I11" s="17"/>
      <c r="J11" s="17" t="s">
        <v>37</v>
      </c>
      <c r="K11" s="17" t="s">
        <v>37</v>
      </c>
      <c r="L11" s="17" t="s">
        <v>37</v>
      </c>
      <c r="M11" s="17" t="s">
        <v>37</v>
      </c>
      <c r="N11" s="17"/>
      <c r="O11" s="17"/>
      <c r="P11" s="17"/>
      <c r="Q11" s="17"/>
      <c r="R11" s="17"/>
      <c r="S11" s="17"/>
      <c r="T11" s="17"/>
      <c r="U11" s="17"/>
      <c r="V11" s="17"/>
      <c r="W11" s="17"/>
      <c r="X11" s="17"/>
      <c r="Y11" s="17"/>
      <c r="Z11" s="17" t="s">
        <v>36</v>
      </c>
      <c r="AA11" s="17"/>
      <c r="AB11" s="17"/>
      <c r="AC11" s="17"/>
      <c r="AD11" s="17"/>
      <c r="AE11" s="17"/>
      <c r="AF11" s="17"/>
      <c r="AG11" s="17"/>
      <c r="AH11" s="20">
        <f>COUNTA(February[[#This Row],[1]:[29]])</f>
        <v>5</v>
      </c>
    </row>
    <row r="12" spans="2:34" ht="30" customHeight="1" x14ac:dyDescent="0.25">
      <c r="B12" s="21" t="str">
        <f>MonthName&amp;" Total"</f>
        <v>February Total</v>
      </c>
      <c r="C12" s="22">
        <f>SUBTOTAL(103,February[1])</f>
        <v>0</v>
      </c>
      <c r="D12" s="22">
        <f>SUBTOTAL(103,February[2])</f>
        <v>0</v>
      </c>
      <c r="E12" s="22">
        <f>SUBTOTAL(103,February[3])</f>
        <v>2</v>
      </c>
      <c r="F12" s="22">
        <f>SUBTOTAL(103,February[4])</f>
        <v>1</v>
      </c>
      <c r="G12" s="22">
        <f>SUBTOTAL(103,February[5])</f>
        <v>2</v>
      </c>
      <c r="H12" s="22">
        <f>SUBTOTAL(103,February[6])</f>
        <v>2</v>
      </c>
      <c r="I12" s="22">
        <f>SUBTOTAL(103,February[7])</f>
        <v>0</v>
      </c>
      <c r="J12" s="22">
        <f>SUBTOTAL(103,February[8])</f>
        <v>1</v>
      </c>
      <c r="K12" s="22">
        <f>SUBTOTAL(103,February[9])</f>
        <v>1</v>
      </c>
      <c r="L12" s="22">
        <f>SUBTOTAL(103,February[10])</f>
        <v>1</v>
      </c>
      <c r="M12" s="22">
        <f>SUBTOTAL(103,February[11])</f>
        <v>2</v>
      </c>
      <c r="N12" s="22">
        <f>SUBTOTAL(103,February[12])</f>
        <v>0</v>
      </c>
      <c r="O12" s="22">
        <f>SUBTOTAL(103,February[13])</f>
        <v>1</v>
      </c>
      <c r="P12" s="22">
        <f>SUBTOTAL(103,February[14])</f>
        <v>1</v>
      </c>
      <c r="Q12" s="22">
        <f>SUBTOTAL(103,February[15])</f>
        <v>0</v>
      </c>
      <c r="R12" s="22">
        <f>SUBTOTAL(103,February[16])</f>
        <v>0</v>
      </c>
      <c r="S12" s="22">
        <f>SUBTOTAL(103,February[17])</f>
        <v>0</v>
      </c>
      <c r="T12" s="22">
        <f>SUBTOTAL(103,February[18])</f>
        <v>1</v>
      </c>
      <c r="U12" s="22">
        <f>SUBTOTAL(103,February[19])</f>
        <v>0</v>
      </c>
      <c r="V12" s="22">
        <f>SUBTOTAL(103,February[20])</f>
        <v>1</v>
      </c>
      <c r="W12" s="22">
        <f>SUBTOTAL(103,February[21])</f>
        <v>0</v>
      </c>
      <c r="X12" s="22">
        <f>SUBTOTAL(103,February[22])</f>
        <v>0</v>
      </c>
      <c r="Y12" s="22">
        <f>SUBTOTAL(103,February[23])</f>
        <v>0</v>
      </c>
      <c r="Z12" s="22">
        <f>SUBTOTAL(103,February[24])</f>
        <v>1</v>
      </c>
      <c r="AA12" s="22">
        <f>SUBTOTAL(103,February[25])</f>
        <v>1</v>
      </c>
      <c r="AB12" s="22">
        <f>SUBTOTAL(103,February[26])</f>
        <v>1</v>
      </c>
      <c r="AC12" s="22">
        <f>SUBTOTAL(103,February[27])</f>
        <v>1</v>
      </c>
      <c r="AD12" s="22">
        <f>SUBTOTAL(103,February[28])</f>
        <v>1</v>
      </c>
      <c r="AE12" s="22">
        <f>SUBTOTAL(103,February[29])</f>
        <v>0</v>
      </c>
      <c r="AF12" s="22"/>
      <c r="AG12" s="22"/>
      <c r="AH12" s="22">
        <f>SUBTOTAL(109,February[Total Days])</f>
        <v>21</v>
      </c>
    </row>
  </sheetData>
  <mergeCells count="6">
    <mergeCell ref="C4:AG4"/>
    <mergeCell ref="D2:F2"/>
    <mergeCell ref="H2:J2"/>
    <mergeCell ref="L2:M2"/>
    <mergeCell ref="O2:Q2"/>
    <mergeCell ref="S2:U2"/>
  </mergeCells>
  <conditionalFormatting sqref="AE6">
    <cfRule type="expression" dxfId="887" priority="16">
      <formula>MONTH(DATE(CalendarYear,2,29))&lt;&gt;2</formula>
    </cfRule>
  </conditionalFormatting>
  <conditionalFormatting sqref="AE5">
    <cfRule type="expression" dxfId="886" priority="15">
      <formula>MONTH(DATE(CalendarYear,2,29))&lt;&gt;2</formula>
    </cfRule>
  </conditionalFormatting>
  <conditionalFormatting sqref="C7:AG11">
    <cfRule type="expression" priority="2" stopIfTrue="1">
      <formula>C7=""</formula>
    </cfRule>
    <cfRule type="expression" dxfId="885" priority="3" stopIfTrue="1">
      <formula>C7=KeyCustom2</formula>
    </cfRule>
  </conditionalFormatting>
  <conditionalFormatting sqref="C7:AG11">
    <cfRule type="expression" dxfId="884" priority="5" stopIfTrue="1">
      <formula>C7=KeyCustom1</formula>
    </cfRule>
    <cfRule type="expression" dxfId="883" priority="6" stopIfTrue="1">
      <formula>C7=KeySick</formula>
    </cfRule>
    <cfRule type="expression" dxfId="882" priority="7" stopIfTrue="1">
      <formula>C7=KeyPersonal</formula>
    </cfRule>
    <cfRule type="expression" dxfId="881" priority="8" stopIfTrue="1">
      <formula>C7=KeyVacation</formula>
    </cfRule>
  </conditionalFormatting>
  <conditionalFormatting sqref="AH7:AH11">
    <cfRule type="dataBar" priority="153">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Automatically updated year based on year entered in January worksheet" sqref="AH4"/>
    <dataValidation allowBlank="1" showInputMessage="1" showErrorMessage="1" prompt="Track February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title is in this cell. To modify the title, update B1 on January worksheet" sqref="B1"/>
    <dataValidation allowBlank="1" showInputMessage="1" showErrorMessage="1" prompt="Month name for this absence schedule is in this cell. Absence totals for this month are in last cell of the table. Select employee names in table column B" sqref="B4"/>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Days of the month in this row are automatically generated. Enter an employee's absence and absence type in each column for each day of the month. Blank means no absence" sqref="C6"/>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14:formula1>
            <xm:f>'Employee Names'!$B$4:$B$8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election activeCell="AA2"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52</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TEXT(WEEKDAY(DATE(CalendarYear,3,1),1),"aaa")</f>
        <v>Tue</v>
      </c>
      <c r="D5" s="15" t="str">
        <f>TEXT(WEEKDAY(DATE(CalendarYear,3,2),1),"aaa")</f>
        <v>Wed</v>
      </c>
      <c r="E5" s="15" t="str">
        <f>TEXT(WEEKDAY(DATE(CalendarYear,3,3),1),"aaa")</f>
        <v>Thu</v>
      </c>
      <c r="F5" s="15" t="str">
        <f>TEXT(WEEKDAY(DATE(CalendarYear,3,4),1),"aaa")</f>
        <v>Fri</v>
      </c>
      <c r="G5" s="15" t="str">
        <f>TEXT(WEEKDAY(DATE(CalendarYear,3,5),1),"aaa")</f>
        <v>Sat</v>
      </c>
      <c r="H5" s="15" t="str">
        <f>TEXT(WEEKDAY(DATE(CalendarYear,3,6),1),"aaa")</f>
        <v>Sun</v>
      </c>
      <c r="I5" s="15" t="str">
        <f>TEXT(WEEKDAY(DATE(CalendarYear,3,7),1),"aaa")</f>
        <v>Mon</v>
      </c>
      <c r="J5" s="15" t="str">
        <f>TEXT(WEEKDAY(DATE(CalendarYear,3,8),1),"aaa")</f>
        <v>Tue</v>
      </c>
      <c r="K5" s="15" t="str">
        <f>TEXT(WEEKDAY(DATE(CalendarYear,3,9),1),"aaa")</f>
        <v>Wed</v>
      </c>
      <c r="L5" s="15" t="str">
        <f>TEXT(WEEKDAY(DATE(CalendarYear,3,10),1),"aaa")</f>
        <v>Thu</v>
      </c>
      <c r="M5" s="15" t="str">
        <f>TEXT(WEEKDAY(DATE(CalendarYear,3,11),1),"aaa")</f>
        <v>Fri</v>
      </c>
      <c r="N5" s="15" t="str">
        <f>TEXT(WEEKDAY(DATE(CalendarYear,3,12),1),"aaa")</f>
        <v>Sat</v>
      </c>
      <c r="O5" s="15" t="str">
        <f>TEXT(WEEKDAY(DATE(CalendarYear,3,13),1),"aaa")</f>
        <v>Sun</v>
      </c>
      <c r="P5" s="15" t="str">
        <f>TEXT(WEEKDAY(DATE(CalendarYear,3,14),1),"aaa")</f>
        <v>Mon</v>
      </c>
      <c r="Q5" s="15" t="str">
        <f>TEXT(WEEKDAY(DATE(CalendarYear,3,15),1),"aaa")</f>
        <v>Tue</v>
      </c>
      <c r="R5" s="15" t="str">
        <f>TEXT(WEEKDAY(DATE(CalendarYear,3,16),1),"aaa")</f>
        <v>Wed</v>
      </c>
      <c r="S5" s="15" t="str">
        <f>TEXT(WEEKDAY(DATE(CalendarYear,3,17),1),"aaa")</f>
        <v>Thu</v>
      </c>
      <c r="T5" s="15" t="str">
        <f>TEXT(WEEKDAY(DATE(CalendarYear,3,18),1),"aaa")</f>
        <v>Fri</v>
      </c>
      <c r="U5" s="15" t="str">
        <f>TEXT(WEEKDAY(DATE(CalendarYear,3,19),1),"aaa")</f>
        <v>Sat</v>
      </c>
      <c r="V5" s="15" t="str">
        <f>TEXT(WEEKDAY(DATE(CalendarYear,3,20),1),"aaa")</f>
        <v>Sun</v>
      </c>
      <c r="W5" s="15" t="str">
        <f>TEXT(WEEKDAY(DATE(CalendarYear,3,21),1),"aaa")</f>
        <v>Mon</v>
      </c>
      <c r="X5" s="15" t="str">
        <f>TEXT(WEEKDAY(DATE(CalendarYear,3,22),1),"aaa")</f>
        <v>Tue</v>
      </c>
      <c r="Y5" s="15" t="str">
        <f>TEXT(WEEKDAY(DATE(CalendarYear,3,23),1),"aaa")</f>
        <v>Wed</v>
      </c>
      <c r="Z5" s="15" t="str">
        <f>TEXT(WEEKDAY(DATE(CalendarYear,3,24),1),"aaa")</f>
        <v>Thu</v>
      </c>
      <c r="AA5" s="15" t="str">
        <f>TEXT(WEEKDAY(DATE(CalendarYear,3,25),1),"aaa")</f>
        <v>Fri</v>
      </c>
      <c r="AB5" s="15" t="str">
        <f>TEXT(WEEKDAY(DATE(CalendarYear,3,26),1),"aaa")</f>
        <v>Sat</v>
      </c>
      <c r="AC5" s="15" t="str">
        <f>TEXT(WEEKDAY(DATE(CalendarYear,3,27),1),"aaa")</f>
        <v>Sun</v>
      </c>
      <c r="AD5" s="15" t="str">
        <f>TEXT(WEEKDAY(DATE(CalendarYear,3,28),1),"aaa")</f>
        <v>Mon</v>
      </c>
      <c r="AE5" s="15" t="str">
        <f>TEXT(WEEKDAY(DATE(CalendarYear,3,29),1),"aaa")</f>
        <v>Tue</v>
      </c>
      <c r="AF5" s="15" t="str">
        <f>TEXT(WEEKDAY(DATE(CalendarYear,3,30),1),"aaa")</f>
        <v>Wed</v>
      </c>
      <c r="AG5" s="15" t="str">
        <f>TEXT(WEEKDAY(DATE(CalendarYear,3,31),1),"aaa")</f>
        <v>Thu</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COUNTA(March[[#This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COUNTA(March[[#This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COUNTA(March[[#This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COUNTA(March[[#This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COUNTA(March[[#This Row],[1]:[31]])</f>
        <v>0</v>
      </c>
    </row>
    <row r="12" spans="2:34" ht="30" customHeight="1" x14ac:dyDescent="0.25">
      <c r="B12" s="21" t="str">
        <f>MonthName&amp;" Total"</f>
        <v>March Total</v>
      </c>
      <c r="C12" s="22">
        <f>SUBTOTAL(103,March[1])</f>
        <v>0</v>
      </c>
      <c r="D12" s="22">
        <f>SUBTOTAL(103,March[2])</f>
        <v>0</v>
      </c>
      <c r="E12" s="22">
        <f>SUBTOTAL(103,March[3])</f>
        <v>0</v>
      </c>
      <c r="F12" s="22">
        <f>SUBTOTAL(103,March[4])</f>
        <v>0</v>
      </c>
      <c r="G12" s="22">
        <f>SUBTOTAL(103,March[5])</f>
        <v>0</v>
      </c>
      <c r="H12" s="22">
        <f>SUBTOTAL(103,March[6])</f>
        <v>0</v>
      </c>
      <c r="I12" s="22">
        <f>SUBTOTAL(103,March[7])</f>
        <v>0</v>
      </c>
      <c r="J12" s="22">
        <f>SUBTOTAL(103,March[8])</f>
        <v>0</v>
      </c>
      <c r="K12" s="22">
        <f>SUBTOTAL(103,March[9])</f>
        <v>0</v>
      </c>
      <c r="L12" s="22">
        <f>SUBTOTAL(103,March[10])</f>
        <v>0</v>
      </c>
      <c r="M12" s="22">
        <f>SUBTOTAL(103,March[11])</f>
        <v>0</v>
      </c>
      <c r="N12" s="22">
        <f>SUBTOTAL(103,March[12])</f>
        <v>0</v>
      </c>
      <c r="O12" s="22">
        <f>SUBTOTAL(103,March[13])</f>
        <v>0</v>
      </c>
      <c r="P12" s="22">
        <f>SUBTOTAL(103,March[14])</f>
        <v>0</v>
      </c>
      <c r="Q12" s="22">
        <f>SUBTOTAL(103,March[15])</f>
        <v>0</v>
      </c>
      <c r="R12" s="22">
        <f>SUBTOTAL(103,March[16])</f>
        <v>0</v>
      </c>
      <c r="S12" s="22">
        <f>SUBTOTAL(103,March[17])</f>
        <v>0</v>
      </c>
      <c r="T12" s="22">
        <f>SUBTOTAL(103,March[18])</f>
        <v>0</v>
      </c>
      <c r="U12" s="22">
        <f>SUBTOTAL(103,March[19])</f>
        <v>0</v>
      </c>
      <c r="V12" s="22">
        <f>SUBTOTAL(103,March[20])</f>
        <v>0</v>
      </c>
      <c r="W12" s="22">
        <f>SUBTOTAL(103,March[21])</f>
        <v>0</v>
      </c>
      <c r="X12" s="22">
        <f>SUBTOTAL(103,March[22])</f>
        <v>0</v>
      </c>
      <c r="Y12" s="22">
        <f>SUBTOTAL(103,March[23])</f>
        <v>0</v>
      </c>
      <c r="Z12" s="22">
        <f>SUBTOTAL(103,March[24])</f>
        <v>0</v>
      </c>
      <c r="AA12" s="22">
        <f>SUBTOTAL(103,March[25])</f>
        <v>0</v>
      </c>
      <c r="AB12" s="22">
        <f>SUBTOTAL(103,March[26])</f>
        <v>0</v>
      </c>
      <c r="AC12" s="22">
        <f>SUBTOTAL(103,March[27])</f>
        <v>0</v>
      </c>
      <c r="AD12" s="22">
        <f>SUBTOTAL(103,March[28])</f>
        <v>0</v>
      </c>
      <c r="AE12" s="22">
        <f>SUBTOTAL(103,March[29])</f>
        <v>0</v>
      </c>
      <c r="AF12" s="22">
        <f>SUBTOTAL(109,March[30])</f>
        <v>0</v>
      </c>
      <c r="AG12" s="22">
        <f>SUBTOTAL(109,March[31])</f>
        <v>0</v>
      </c>
      <c r="AH12" s="22">
        <f>SUBTOTAL(109,March[Total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80" priority="2" stopIfTrue="1">
      <formula>C7=KeyCustom2</formula>
    </cfRule>
    <cfRule type="expression" dxfId="879" priority="3" stopIfTrue="1">
      <formula>C7=KeyCustom1</formula>
    </cfRule>
    <cfRule type="expression" dxfId="878" priority="4" stopIfTrue="1">
      <formula>C7=KeySick</formula>
    </cfRule>
    <cfRule type="expression" dxfId="877" priority="5" stopIfTrue="1">
      <formula>C7=KeyPersonal</formula>
    </cfRule>
    <cfRule type="expression" dxfId="87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Automatically updated title is in this cell. To modify the title, update B1 on January worksheet"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rack March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year based on year entered in January worksheet" sqref="AH4"/>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Z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53</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TEXT(WEEKDAY(DATE(CalendarYear,4,1),1),"aaa")</f>
        <v>Fri</v>
      </c>
      <c r="D5" s="15" t="str">
        <f>TEXT(WEEKDAY(DATE(CalendarYear,4,2),1),"aaa")</f>
        <v>Sat</v>
      </c>
      <c r="E5" s="15" t="str">
        <f>TEXT(WEEKDAY(DATE(CalendarYear,4,3),1),"aaa")</f>
        <v>Sun</v>
      </c>
      <c r="F5" s="15" t="str">
        <f>TEXT(WEEKDAY(DATE(CalendarYear,4,4),1),"aaa")</f>
        <v>Mon</v>
      </c>
      <c r="G5" s="15" t="str">
        <f>TEXT(WEEKDAY(DATE(CalendarYear,4,5),1),"aaa")</f>
        <v>Tue</v>
      </c>
      <c r="H5" s="15" t="str">
        <f>TEXT(WEEKDAY(DATE(CalendarYear,4,6),1),"aaa")</f>
        <v>Wed</v>
      </c>
      <c r="I5" s="15" t="str">
        <f>TEXT(WEEKDAY(DATE(CalendarYear,4,7),1),"aaa")</f>
        <v>Thu</v>
      </c>
      <c r="J5" s="15" t="str">
        <f>TEXT(WEEKDAY(DATE(CalendarYear,4,8),1),"aaa")</f>
        <v>Fri</v>
      </c>
      <c r="K5" s="15" t="str">
        <f>TEXT(WEEKDAY(DATE(CalendarYear,4,9),1),"aaa")</f>
        <v>Sat</v>
      </c>
      <c r="L5" s="15" t="str">
        <f>TEXT(WEEKDAY(DATE(CalendarYear,4,10),1),"aaa")</f>
        <v>Sun</v>
      </c>
      <c r="M5" s="15" t="str">
        <f>TEXT(WEEKDAY(DATE(CalendarYear,4,11),1),"aaa")</f>
        <v>Mon</v>
      </c>
      <c r="N5" s="15" t="str">
        <f>TEXT(WEEKDAY(DATE(CalendarYear,4,12),1),"aaa")</f>
        <v>Tue</v>
      </c>
      <c r="O5" s="15" t="str">
        <f>TEXT(WEEKDAY(DATE(CalendarYear,4,13),1),"aaa")</f>
        <v>Wed</v>
      </c>
      <c r="P5" s="15" t="str">
        <f>TEXT(WEEKDAY(DATE(CalendarYear,4,14),1),"aaa")</f>
        <v>Thu</v>
      </c>
      <c r="Q5" s="15" t="str">
        <f>TEXT(WEEKDAY(DATE(CalendarYear,4,15),1),"aaa")</f>
        <v>Fri</v>
      </c>
      <c r="R5" s="15" t="str">
        <f>TEXT(WEEKDAY(DATE(CalendarYear,4,16),1),"aaa")</f>
        <v>Sat</v>
      </c>
      <c r="S5" s="15" t="str">
        <f>TEXT(WEEKDAY(DATE(CalendarYear,4,17),1),"aaa")</f>
        <v>Sun</v>
      </c>
      <c r="T5" s="15" t="str">
        <f>TEXT(WEEKDAY(DATE(CalendarYear,4,18),1),"aaa")</f>
        <v>Mon</v>
      </c>
      <c r="U5" s="15" t="str">
        <f>TEXT(WEEKDAY(DATE(CalendarYear,4,19),1),"aaa")</f>
        <v>Tue</v>
      </c>
      <c r="V5" s="15" t="str">
        <f>TEXT(WEEKDAY(DATE(CalendarYear,4,20),1),"aaa")</f>
        <v>Wed</v>
      </c>
      <c r="W5" s="15" t="str">
        <f>TEXT(WEEKDAY(DATE(CalendarYear,4,21),1),"aaa")</f>
        <v>Thu</v>
      </c>
      <c r="X5" s="15" t="str">
        <f>TEXT(WEEKDAY(DATE(CalendarYear,4,22),1),"aaa")</f>
        <v>Fri</v>
      </c>
      <c r="Y5" s="15" t="str">
        <f>TEXT(WEEKDAY(DATE(CalendarYear,4,23),1),"aaa")</f>
        <v>Sat</v>
      </c>
      <c r="Z5" s="15" t="str">
        <f>TEXT(WEEKDAY(DATE(CalendarYear,4,24),1),"aaa")</f>
        <v>Sun</v>
      </c>
      <c r="AA5" s="15" t="str">
        <f>TEXT(WEEKDAY(DATE(CalendarYear,4,25),1),"aaa")</f>
        <v>Mon</v>
      </c>
      <c r="AB5" s="15" t="str">
        <f>TEXT(WEEKDAY(DATE(CalendarYear,4,26),1),"aaa")</f>
        <v>Tue</v>
      </c>
      <c r="AC5" s="15" t="str">
        <f>TEXT(WEEKDAY(DATE(CalendarYear,4,27),1),"aaa")</f>
        <v>Wed</v>
      </c>
      <c r="AD5" s="15" t="str">
        <f>TEXT(WEEKDAY(DATE(CalendarYear,4,28),1),"aaa")</f>
        <v>Thu</v>
      </c>
      <c r="AE5" s="15" t="str">
        <f>TEXT(WEEKDAY(DATE(CalendarYear,4,29),1),"aaa")</f>
        <v>Fri</v>
      </c>
      <c r="AF5" s="15" t="str">
        <f>TEXT(WEEKDAY(DATE(CalendarYear,4,30),1),"aaa")</f>
        <v>Sat</v>
      </c>
      <c r="AG5" s="15"/>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COUNTA(April[[#This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COUNTA(April[[#This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COUNTA(April[[#This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COUNTA(April[[#This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COUNTA(April[[#This Row],[1]:[31]])</f>
        <v>0</v>
      </c>
    </row>
    <row r="12" spans="2:34" ht="30" customHeight="1" x14ac:dyDescent="0.25">
      <c r="B12" s="21" t="str">
        <f>MonthName&amp;" Total"</f>
        <v>April Total</v>
      </c>
      <c r="C12" s="22">
        <f>SUBTOTAL(103,April[1])</f>
        <v>0</v>
      </c>
      <c r="D12" s="22">
        <f>SUBTOTAL(103,April[2])</f>
        <v>0</v>
      </c>
      <c r="E12" s="22">
        <f>SUBTOTAL(103,April[3])</f>
        <v>0</v>
      </c>
      <c r="F12" s="22">
        <f>SUBTOTAL(103,April[4])</f>
        <v>0</v>
      </c>
      <c r="G12" s="22">
        <f>SUBTOTAL(103,April[5])</f>
        <v>0</v>
      </c>
      <c r="H12" s="22">
        <f>SUBTOTAL(103,April[6])</f>
        <v>0</v>
      </c>
      <c r="I12" s="22">
        <f>SUBTOTAL(103,April[7])</f>
        <v>0</v>
      </c>
      <c r="J12" s="22">
        <f>SUBTOTAL(103,April[8])</f>
        <v>0</v>
      </c>
      <c r="K12" s="22">
        <f>SUBTOTAL(103,April[9])</f>
        <v>0</v>
      </c>
      <c r="L12" s="22">
        <f>SUBTOTAL(103,April[10])</f>
        <v>0</v>
      </c>
      <c r="M12" s="22">
        <f>SUBTOTAL(103,April[11])</f>
        <v>0</v>
      </c>
      <c r="N12" s="22">
        <f>SUBTOTAL(103,April[12])</f>
        <v>0</v>
      </c>
      <c r="O12" s="22">
        <f>SUBTOTAL(103,April[13])</f>
        <v>0</v>
      </c>
      <c r="P12" s="22">
        <f>SUBTOTAL(103,April[14])</f>
        <v>0</v>
      </c>
      <c r="Q12" s="22">
        <f>SUBTOTAL(103,April[15])</f>
        <v>0</v>
      </c>
      <c r="R12" s="22">
        <f>SUBTOTAL(103,April[16])</f>
        <v>0</v>
      </c>
      <c r="S12" s="22">
        <f>SUBTOTAL(103,April[17])</f>
        <v>0</v>
      </c>
      <c r="T12" s="22">
        <f>SUBTOTAL(103,April[18])</f>
        <v>0</v>
      </c>
      <c r="U12" s="22">
        <f>SUBTOTAL(103,April[19])</f>
        <v>0</v>
      </c>
      <c r="V12" s="22">
        <f>SUBTOTAL(103,April[20])</f>
        <v>0</v>
      </c>
      <c r="W12" s="22">
        <f>SUBTOTAL(103,April[21])</f>
        <v>0</v>
      </c>
      <c r="X12" s="22">
        <f>SUBTOTAL(103,April[22])</f>
        <v>0</v>
      </c>
      <c r="Y12" s="22">
        <f>SUBTOTAL(103,April[23])</f>
        <v>0</v>
      </c>
      <c r="Z12" s="22">
        <f>SUBTOTAL(103,April[24])</f>
        <v>0</v>
      </c>
      <c r="AA12" s="22">
        <f>SUBTOTAL(103,April[25])</f>
        <v>0</v>
      </c>
      <c r="AB12" s="22">
        <f>SUBTOTAL(103,April[26])</f>
        <v>0</v>
      </c>
      <c r="AC12" s="22">
        <f>SUBTOTAL(103,April[27])</f>
        <v>0</v>
      </c>
      <c r="AD12" s="22">
        <f>SUBTOTAL(103,April[28])</f>
        <v>0</v>
      </c>
      <c r="AE12" s="22">
        <f>SUBTOTAL(103,April[29])</f>
        <v>0</v>
      </c>
      <c r="AF12" s="22">
        <f>SUBTOTAL(109,April[30])</f>
        <v>0</v>
      </c>
      <c r="AG12" s="22">
        <f>SUBTOTAL(109,April[31])</f>
        <v>0</v>
      </c>
      <c r="AH12" s="22">
        <f>SUBTOTAL(109,April[Total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75" priority="2" stopIfTrue="1">
      <formula>C7=KeyCustom2</formula>
    </cfRule>
    <cfRule type="expression" dxfId="874" priority="3" stopIfTrue="1">
      <formula>C7=KeyCustom1</formula>
    </cfRule>
    <cfRule type="expression" dxfId="873" priority="4" stopIfTrue="1">
      <formula>C7=KeySick</formula>
    </cfRule>
    <cfRule type="expression" dxfId="872" priority="5" stopIfTrue="1">
      <formula>C7=KeyPersonal</formula>
    </cfRule>
    <cfRule type="expression" dxfId="87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utomatically updated year based on year entered in January worksheet" sqref="AH4"/>
    <dataValidation allowBlank="1" showInputMessage="1" showErrorMessage="1" prompt="Automatically calculates total number of days an employee was absent this month in this column" sqref="AH6"/>
    <dataValidation allowBlank="1" showInputMessage="1" showErrorMessage="1" prompt="Track April absence in this worksheet" sqref="A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Automatically updated title is in this cell. To modify the title, update B1 on January worksheet" sqref="B1"/>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Weekdays in this row are automatically updated for the month according to the year in AH4. Each day of the month is a column to note an employee's absence and absence type" sqref="C5"/>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12"/>
  <sheetViews>
    <sheetView showGridLines="0" zoomScaleNormal="100" workbookViewId="0">
      <selection activeCell="AB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54</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TEXT(WEEKDAY(DATE(CalendarYear,5,1),1),"aaa")</f>
        <v>Sun</v>
      </c>
      <c r="D5" s="15" t="str">
        <f>TEXT(WEEKDAY(DATE(CalendarYear,5,2),1),"aaa")</f>
        <v>Mon</v>
      </c>
      <c r="E5" s="15" t="str">
        <f>TEXT(WEEKDAY(DATE(CalendarYear,5,3),1),"aaa")</f>
        <v>Tue</v>
      </c>
      <c r="F5" s="15" t="str">
        <f>TEXT(WEEKDAY(DATE(CalendarYear,5,4),1),"aaa")</f>
        <v>Wed</v>
      </c>
      <c r="G5" s="15" t="str">
        <f>TEXT(WEEKDAY(DATE(CalendarYear,5,5),1),"aaa")</f>
        <v>Thu</v>
      </c>
      <c r="H5" s="15" t="str">
        <f>TEXT(WEEKDAY(DATE(CalendarYear,5,6),1),"aaa")</f>
        <v>Fri</v>
      </c>
      <c r="I5" s="15" t="str">
        <f>TEXT(WEEKDAY(DATE(CalendarYear,5,7),1),"aaa")</f>
        <v>Sat</v>
      </c>
      <c r="J5" s="15" t="str">
        <f>TEXT(WEEKDAY(DATE(CalendarYear,5,8),1),"aaa")</f>
        <v>Sun</v>
      </c>
      <c r="K5" s="15" t="str">
        <f>TEXT(WEEKDAY(DATE(CalendarYear,5,9),1),"aaa")</f>
        <v>Mon</v>
      </c>
      <c r="L5" s="15" t="str">
        <f>TEXT(WEEKDAY(DATE(CalendarYear,5,10),1),"aaa")</f>
        <v>Tue</v>
      </c>
      <c r="M5" s="15" t="str">
        <f>TEXT(WEEKDAY(DATE(CalendarYear,5,11),1),"aaa")</f>
        <v>Wed</v>
      </c>
      <c r="N5" s="15" t="str">
        <f>TEXT(WEEKDAY(DATE(CalendarYear,5,12),1),"aaa")</f>
        <v>Thu</v>
      </c>
      <c r="O5" s="15" t="str">
        <f>TEXT(WEEKDAY(DATE(CalendarYear,5,13),1),"aaa")</f>
        <v>Fri</v>
      </c>
      <c r="P5" s="15" t="str">
        <f>TEXT(WEEKDAY(DATE(CalendarYear,5,14),1),"aaa")</f>
        <v>Sat</v>
      </c>
      <c r="Q5" s="15" t="str">
        <f>TEXT(WEEKDAY(DATE(CalendarYear,5,15),1),"aaa")</f>
        <v>Sun</v>
      </c>
      <c r="R5" s="15" t="str">
        <f>TEXT(WEEKDAY(DATE(CalendarYear,5,16),1),"aaa")</f>
        <v>Mon</v>
      </c>
      <c r="S5" s="15" t="str">
        <f>TEXT(WEEKDAY(DATE(CalendarYear,5,17),1),"aaa")</f>
        <v>Tue</v>
      </c>
      <c r="T5" s="15" t="str">
        <f>TEXT(WEEKDAY(DATE(CalendarYear,5,18),1),"aaa")</f>
        <v>Wed</v>
      </c>
      <c r="U5" s="15" t="str">
        <f>TEXT(WEEKDAY(DATE(CalendarYear,5,19),1),"aaa")</f>
        <v>Thu</v>
      </c>
      <c r="V5" s="15" t="str">
        <f>TEXT(WEEKDAY(DATE(CalendarYear,5,20),1),"aaa")</f>
        <v>Fri</v>
      </c>
      <c r="W5" s="15" t="str">
        <f>TEXT(WEEKDAY(DATE(CalendarYear,5,21),1),"aaa")</f>
        <v>Sat</v>
      </c>
      <c r="X5" s="15" t="str">
        <f>TEXT(WEEKDAY(DATE(CalendarYear,5,22),1),"aaa")</f>
        <v>Sun</v>
      </c>
      <c r="Y5" s="15" t="str">
        <f>TEXT(WEEKDAY(DATE(CalendarYear,5,23),1),"aaa")</f>
        <v>Mon</v>
      </c>
      <c r="Z5" s="15" t="str">
        <f>TEXT(WEEKDAY(DATE(CalendarYear,5,24),1),"aaa")</f>
        <v>Tue</v>
      </c>
      <c r="AA5" s="15" t="str">
        <f>TEXT(WEEKDAY(DATE(CalendarYear,5,25),1),"aaa")</f>
        <v>Wed</v>
      </c>
      <c r="AB5" s="15" t="str">
        <f>TEXT(WEEKDAY(DATE(CalendarYear,5,26),1),"aaa")</f>
        <v>Thu</v>
      </c>
      <c r="AC5" s="15" t="str">
        <f>TEXT(WEEKDAY(DATE(CalendarYear,5,27),1),"aaa")</f>
        <v>Fri</v>
      </c>
      <c r="AD5" s="15" t="str">
        <f>TEXT(WEEKDAY(DATE(CalendarYear,5,28),1),"aaa")</f>
        <v>Sat</v>
      </c>
      <c r="AE5" s="15" t="str">
        <f>TEXT(WEEKDAY(DATE(CalendarYear,5,29),1),"aaa")</f>
        <v>Sun</v>
      </c>
      <c r="AF5" s="15" t="str">
        <f>TEXT(WEEKDAY(DATE(CalendarYear,5,30),1),"aaa")</f>
        <v>Mon</v>
      </c>
      <c r="AG5" s="15" t="str">
        <f>TEXT(WEEKDAY(DATE(CalendarYear,5,31),1),"aaa")</f>
        <v>Tue</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COUNTA(May[[#This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COUNTA(May[[#This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COUNTA(May[[#This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COUNTA(May[[#This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COUNTA(May[[#This Row],[1]:[31]])</f>
        <v>0</v>
      </c>
    </row>
    <row r="12" spans="2:34" ht="30" customHeight="1" x14ac:dyDescent="0.25">
      <c r="B12" s="21" t="str">
        <f>MonthName&amp;" Total"</f>
        <v>May Total</v>
      </c>
      <c r="C12" s="22">
        <f>SUBTOTAL(103,May[1])</f>
        <v>0</v>
      </c>
      <c r="D12" s="22">
        <f>SUBTOTAL(103,May[2])</f>
        <v>0</v>
      </c>
      <c r="E12" s="22">
        <f>SUBTOTAL(103,May[3])</f>
        <v>0</v>
      </c>
      <c r="F12" s="22">
        <f>SUBTOTAL(103,May[4])</f>
        <v>0</v>
      </c>
      <c r="G12" s="22">
        <f>SUBTOTAL(103,May[5])</f>
        <v>0</v>
      </c>
      <c r="H12" s="22">
        <f>SUBTOTAL(103,May[6])</f>
        <v>0</v>
      </c>
      <c r="I12" s="22">
        <f>SUBTOTAL(103,May[7])</f>
        <v>0</v>
      </c>
      <c r="J12" s="22">
        <f>SUBTOTAL(103,May[8])</f>
        <v>0</v>
      </c>
      <c r="K12" s="22">
        <f>SUBTOTAL(103,May[9])</f>
        <v>0</v>
      </c>
      <c r="L12" s="22">
        <f>SUBTOTAL(103,May[10])</f>
        <v>0</v>
      </c>
      <c r="M12" s="22">
        <f>SUBTOTAL(103,May[11])</f>
        <v>0</v>
      </c>
      <c r="N12" s="22">
        <f>SUBTOTAL(103,May[12])</f>
        <v>0</v>
      </c>
      <c r="O12" s="22">
        <f>SUBTOTAL(103,May[13])</f>
        <v>0</v>
      </c>
      <c r="P12" s="22">
        <f>SUBTOTAL(103,May[14])</f>
        <v>0</v>
      </c>
      <c r="Q12" s="22">
        <f>SUBTOTAL(103,May[15])</f>
        <v>0</v>
      </c>
      <c r="R12" s="22">
        <f>SUBTOTAL(103,May[16])</f>
        <v>0</v>
      </c>
      <c r="S12" s="22">
        <f>SUBTOTAL(103,May[17])</f>
        <v>0</v>
      </c>
      <c r="T12" s="22">
        <f>SUBTOTAL(103,May[18])</f>
        <v>0</v>
      </c>
      <c r="U12" s="22">
        <f>SUBTOTAL(103,May[19])</f>
        <v>0</v>
      </c>
      <c r="V12" s="22">
        <f>SUBTOTAL(103,May[20])</f>
        <v>0</v>
      </c>
      <c r="W12" s="22">
        <f>SUBTOTAL(103,May[21])</f>
        <v>0</v>
      </c>
      <c r="X12" s="22">
        <f>SUBTOTAL(103,May[22])</f>
        <v>0</v>
      </c>
      <c r="Y12" s="22">
        <f>SUBTOTAL(103,May[23])</f>
        <v>0</v>
      </c>
      <c r="Z12" s="22">
        <f>SUBTOTAL(103,May[24])</f>
        <v>0</v>
      </c>
      <c r="AA12" s="22">
        <f>SUBTOTAL(103,May[25])</f>
        <v>0</v>
      </c>
      <c r="AB12" s="22">
        <f>SUBTOTAL(103,May[26])</f>
        <v>0</v>
      </c>
      <c r="AC12" s="22">
        <f>SUBTOTAL(103,May[27])</f>
        <v>0</v>
      </c>
      <c r="AD12" s="22">
        <f>SUBTOTAL(103,May[28])</f>
        <v>0</v>
      </c>
      <c r="AE12" s="22">
        <f>SUBTOTAL(103,May[29])</f>
        <v>0</v>
      </c>
      <c r="AF12" s="22">
        <f>SUBTOTAL(109,May[30])</f>
        <v>0</v>
      </c>
      <c r="AG12" s="22">
        <f>SUBTOTAL(109,May[31])</f>
        <v>0</v>
      </c>
      <c r="AH12" s="22">
        <f>SUBTOTAL(109,May[Total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70" priority="2" stopIfTrue="1">
      <formula>C7=KeyCustom2</formula>
    </cfRule>
    <cfRule type="expression" dxfId="869" priority="3" stopIfTrue="1">
      <formula>C7=KeyCustom1</formula>
    </cfRule>
    <cfRule type="expression" dxfId="868" priority="4" stopIfTrue="1">
      <formula>C7=KeySick</formula>
    </cfRule>
    <cfRule type="expression" dxfId="867" priority="5" stopIfTrue="1">
      <formula>C7=KeyPersonal</formula>
    </cfRule>
    <cfRule type="expression" dxfId="86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Automatically updated title is in this cell. To modify the title, update B1 on January worksheet"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rack May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year based on year entered in January worksheet" sqref="AH4"/>
    <dataValidation allowBlank="1" showInputMessage="1" showErrorMessage="1" prompt="Weekdays in this row are automatically updated for the month according to the year in AH4. Each day of the month is a column to note an employee's absence and absence type" sqref="C5"/>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election activeCell="Z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55</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TEXT(WEEKDAY(DATE(CalendarYear,6,1),1),"aaa")</f>
        <v>Wed</v>
      </c>
      <c r="D5" s="15" t="str">
        <f>TEXT(WEEKDAY(DATE(CalendarYear,6,2),1),"aaa")</f>
        <v>Thu</v>
      </c>
      <c r="E5" s="15" t="str">
        <f>TEXT(WEEKDAY(DATE(CalendarYear,6,3),1),"aaa")</f>
        <v>Fri</v>
      </c>
      <c r="F5" s="15" t="str">
        <f>TEXT(WEEKDAY(DATE(CalendarYear,6,4),1),"aaa")</f>
        <v>Sat</v>
      </c>
      <c r="G5" s="15" t="str">
        <f>TEXT(WEEKDAY(DATE(CalendarYear,6,5),1),"aaa")</f>
        <v>Sun</v>
      </c>
      <c r="H5" s="15" t="str">
        <f>TEXT(WEEKDAY(DATE(CalendarYear,6,6),1),"aaa")</f>
        <v>Mon</v>
      </c>
      <c r="I5" s="15" t="str">
        <f>TEXT(WEEKDAY(DATE(CalendarYear,6,7),1),"aaa")</f>
        <v>Tue</v>
      </c>
      <c r="J5" s="15" t="str">
        <f>TEXT(WEEKDAY(DATE(CalendarYear,6,8),1),"aaa")</f>
        <v>Wed</v>
      </c>
      <c r="K5" s="15" t="str">
        <f>TEXT(WEEKDAY(DATE(CalendarYear,6,9),1),"aaa")</f>
        <v>Thu</v>
      </c>
      <c r="L5" s="15" t="str">
        <f>TEXT(WEEKDAY(DATE(CalendarYear,6,10),1),"aaa")</f>
        <v>Fri</v>
      </c>
      <c r="M5" s="15" t="str">
        <f>TEXT(WEEKDAY(DATE(CalendarYear,6,11),1),"aaa")</f>
        <v>Sat</v>
      </c>
      <c r="N5" s="15" t="str">
        <f>TEXT(WEEKDAY(DATE(CalendarYear,6,12),1),"aaa")</f>
        <v>Sun</v>
      </c>
      <c r="O5" s="15" t="str">
        <f>TEXT(WEEKDAY(DATE(CalendarYear,6,13),1),"aaa")</f>
        <v>Mon</v>
      </c>
      <c r="P5" s="15" t="str">
        <f>TEXT(WEEKDAY(DATE(CalendarYear,6,14),1),"aaa")</f>
        <v>Tue</v>
      </c>
      <c r="Q5" s="15" t="str">
        <f>TEXT(WEEKDAY(DATE(CalendarYear,6,15),1),"aaa")</f>
        <v>Wed</v>
      </c>
      <c r="R5" s="15" t="str">
        <f>TEXT(WEEKDAY(DATE(CalendarYear,6,16),1),"aaa")</f>
        <v>Thu</v>
      </c>
      <c r="S5" s="15" t="str">
        <f>TEXT(WEEKDAY(DATE(CalendarYear,6,17),1),"aaa")</f>
        <v>Fri</v>
      </c>
      <c r="T5" s="15" t="str">
        <f>TEXT(WEEKDAY(DATE(CalendarYear,6,18),1),"aaa")</f>
        <v>Sat</v>
      </c>
      <c r="U5" s="15" t="str">
        <f>TEXT(WEEKDAY(DATE(CalendarYear,6,19),1),"aaa")</f>
        <v>Sun</v>
      </c>
      <c r="V5" s="15" t="str">
        <f>TEXT(WEEKDAY(DATE(CalendarYear,6,20),1),"aaa")</f>
        <v>Mon</v>
      </c>
      <c r="W5" s="15" t="str">
        <f>TEXT(WEEKDAY(DATE(CalendarYear,6,21),1),"aaa")</f>
        <v>Tue</v>
      </c>
      <c r="X5" s="15" t="str">
        <f>TEXT(WEEKDAY(DATE(CalendarYear,6,22),1),"aaa")</f>
        <v>Wed</v>
      </c>
      <c r="Y5" s="15" t="str">
        <f>TEXT(WEEKDAY(DATE(CalendarYear,6,23),1),"aaa")</f>
        <v>Thu</v>
      </c>
      <c r="Z5" s="15" t="str">
        <f>TEXT(WEEKDAY(DATE(CalendarYear,6,24),1),"aaa")</f>
        <v>Fri</v>
      </c>
      <c r="AA5" s="15" t="str">
        <f>TEXT(WEEKDAY(DATE(CalendarYear,6,25),1),"aaa")</f>
        <v>Sat</v>
      </c>
      <c r="AB5" s="15" t="str">
        <f>TEXT(WEEKDAY(DATE(CalendarYear,6,26),1),"aaa")</f>
        <v>Sun</v>
      </c>
      <c r="AC5" s="15" t="str">
        <f>TEXT(WEEKDAY(DATE(CalendarYear,6,27),1),"aaa")</f>
        <v>Mon</v>
      </c>
      <c r="AD5" s="15" t="str">
        <f>TEXT(WEEKDAY(DATE(CalendarYear,6,28),1),"aaa")</f>
        <v>Tue</v>
      </c>
      <c r="AE5" s="15" t="str">
        <f>TEXT(WEEKDAY(DATE(CalendarYear,6,29),1),"aaa")</f>
        <v>Wed</v>
      </c>
      <c r="AF5" s="15" t="str">
        <f>TEXT(WEEKDAY(DATE(CalendarYear,6,30),1),"aaa")</f>
        <v>Thu</v>
      </c>
      <c r="AG5" s="15"/>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COUNTA(June[[#This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COUNTA(June[[#This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COUNTA(June[[#This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COUNTA(June[[#This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COUNTA(June[[#This Row],[1]:[31]])</f>
        <v>0</v>
      </c>
    </row>
    <row r="12" spans="2:34" ht="30" customHeight="1" x14ac:dyDescent="0.25">
      <c r="B12" s="21" t="str">
        <f>MonthName&amp;" Total"</f>
        <v>June Total</v>
      </c>
      <c r="C12" s="22">
        <f>SUBTOTAL(103,June[1])</f>
        <v>0</v>
      </c>
      <c r="D12" s="22">
        <f>SUBTOTAL(103,June[2])</f>
        <v>0</v>
      </c>
      <c r="E12" s="22">
        <f>SUBTOTAL(103,June[3])</f>
        <v>0</v>
      </c>
      <c r="F12" s="22">
        <f>SUBTOTAL(103,June[4])</f>
        <v>0</v>
      </c>
      <c r="G12" s="22">
        <f>SUBTOTAL(103,June[5])</f>
        <v>0</v>
      </c>
      <c r="H12" s="22">
        <f>SUBTOTAL(103,June[6])</f>
        <v>0</v>
      </c>
      <c r="I12" s="22">
        <f>SUBTOTAL(103,June[7])</f>
        <v>0</v>
      </c>
      <c r="J12" s="22">
        <f>SUBTOTAL(103,June[8])</f>
        <v>0</v>
      </c>
      <c r="K12" s="22">
        <f>SUBTOTAL(103,June[9])</f>
        <v>0</v>
      </c>
      <c r="L12" s="22">
        <f>SUBTOTAL(103,June[10])</f>
        <v>0</v>
      </c>
      <c r="M12" s="22">
        <f>SUBTOTAL(103,June[11])</f>
        <v>0</v>
      </c>
      <c r="N12" s="22">
        <f>SUBTOTAL(103,June[12])</f>
        <v>0</v>
      </c>
      <c r="O12" s="22">
        <f>SUBTOTAL(103,June[13])</f>
        <v>0</v>
      </c>
      <c r="P12" s="22">
        <f>SUBTOTAL(103,June[14])</f>
        <v>0</v>
      </c>
      <c r="Q12" s="22">
        <f>SUBTOTAL(103,June[15])</f>
        <v>0</v>
      </c>
      <c r="R12" s="22">
        <f>SUBTOTAL(103,June[16])</f>
        <v>0</v>
      </c>
      <c r="S12" s="22">
        <f>SUBTOTAL(103,June[17])</f>
        <v>0</v>
      </c>
      <c r="T12" s="22">
        <f>SUBTOTAL(103,June[18])</f>
        <v>0</v>
      </c>
      <c r="U12" s="22">
        <f>SUBTOTAL(103,June[19])</f>
        <v>0</v>
      </c>
      <c r="V12" s="22">
        <f>SUBTOTAL(103,June[20])</f>
        <v>0</v>
      </c>
      <c r="W12" s="22">
        <f>SUBTOTAL(103,June[21])</f>
        <v>0</v>
      </c>
      <c r="X12" s="22">
        <f>SUBTOTAL(103,June[22])</f>
        <v>0</v>
      </c>
      <c r="Y12" s="22">
        <f>SUBTOTAL(103,June[23])</f>
        <v>0</v>
      </c>
      <c r="Z12" s="22">
        <f>SUBTOTAL(103,June[24])</f>
        <v>0</v>
      </c>
      <c r="AA12" s="22">
        <f>SUBTOTAL(103,June[25])</f>
        <v>0</v>
      </c>
      <c r="AB12" s="22">
        <f>SUBTOTAL(103,June[26])</f>
        <v>0</v>
      </c>
      <c r="AC12" s="22">
        <f>SUBTOTAL(103,June[27])</f>
        <v>0</v>
      </c>
      <c r="AD12" s="22">
        <f>SUBTOTAL(103,June[28])</f>
        <v>0</v>
      </c>
      <c r="AE12" s="22">
        <f>SUBTOTAL(103,June[29])</f>
        <v>0</v>
      </c>
      <c r="AF12" s="22">
        <f>SUBTOTAL(109,June[30])</f>
        <v>0</v>
      </c>
      <c r="AG12" s="22">
        <f>SUBTOTAL(109,June[31])</f>
        <v>0</v>
      </c>
      <c r="AH12" s="22">
        <f>SUBTOTAL(109,June[Total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65" priority="2" stopIfTrue="1">
      <formula>C7=KeyCustom2</formula>
    </cfRule>
    <cfRule type="expression" dxfId="864" priority="3" stopIfTrue="1">
      <formula>C7=KeyCustom1</formula>
    </cfRule>
    <cfRule type="expression" dxfId="863" priority="4" stopIfTrue="1">
      <formula>C7=KeySick</formula>
    </cfRule>
    <cfRule type="expression" dxfId="862" priority="5" stopIfTrue="1">
      <formula>C7=KeyPersonal</formula>
    </cfRule>
    <cfRule type="expression" dxfId="86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Automatically updated year based on year entered in January worksheet" sqref="AH4"/>
    <dataValidation allowBlank="1" showInputMessage="1" showErrorMessage="1" prompt="Automatically calculates total number of days an employee was absent this month in this column" sqref="AH6"/>
    <dataValidation allowBlank="1" showInputMessage="1" showErrorMessage="1" prompt="Track June absence in this worksheet" sqref="A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Automatically updated title is in this cell. To modify the title, update B1 on January worksheet" sqref="B1"/>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Days of the month in this row are automatically generated. Enter an employee's absence and absence type in each column for each day of the month. Blank means no absence" sqref="C6"/>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H12"/>
  <sheetViews>
    <sheetView showGridLines="0" zoomScaleNormal="100" workbookViewId="0">
      <selection activeCell="AB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56</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TEXT(WEEKDAY(DATE(CalendarYear,7,1),1),"aaa")</f>
        <v>Fri</v>
      </c>
      <c r="D5" s="15" t="str">
        <f>TEXT(WEEKDAY(DATE(CalendarYear,7,2),1),"aaa")</f>
        <v>Sat</v>
      </c>
      <c r="E5" s="15" t="str">
        <f>TEXT(WEEKDAY(DATE(CalendarYear,7,3),1),"aaa")</f>
        <v>Sun</v>
      </c>
      <c r="F5" s="15" t="str">
        <f>TEXT(WEEKDAY(DATE(CalendarYear,7,4),1),"aaa")</f>
        <v>Mon</v>
      </c>
      <c r="G5" s="15" t="str">
        <f>TEXT(WEEKDAY(DATE(CalendarYear,7,5),1),"aaa")</f>
        <v>Tue</v>
      </c>
      <c r="H5" s="15" t="str">
        <f>TEXT(WEEKDAY(DATE(CalendarYear,7,6),1),"aaa")</f>
        <v>Wed</v>
      </c>
      <c r="I5" s="15" t="str">
        <f>TEXT(WEEKDAY(DATE(CalendarYear,7,7),1),"aaa")</f>
        <v>Thu</v>
      </c>
      <c r="J5" s="15" t="str">
        <f>TEXT(WEEKDAY(DATE(CalendarYear,7,8),1),"aaa")</f>
        <v>Fri</v>
      </c>
      <c r="K5" s="15" t="str">
        <f>TEXT(WEEKDAY(DATE(CalendarYear,7,9),1),"aaa")</f>
        <v>Sat</v>
      </c>
      <c r="L5" s="15" t="str">
        <f>TEXT(WEEKDAY(DATE(CalendarYear,7,10),1),"aaa")</f>
        <v>Sun</v>
      </c>
      <c r="M5" s="15" t="str">
        <f>TEXT(WEEKDAY(DATE(CalendarYear,7,11),1),"aaa")</f>
        <v>Mon</v>
      </c>
      <c r="N5" s="15" t="str">
        <f>TEXT(WEEKDAY(DATE(CalendarYear,7,12),1),"aaa")</f>
        <v>Tue</v>
      </c>
      <c r="O5" s="15" t="str">
        <f>TEXT(WEEKDAY(DATE(CalendarYear,7,13),1),"aaa")</f>
        <v>Wed</v>
      </c>
      <c r="P5" s="15" t="str">
        <f>TEXT(WEEKDAY(DATE(CalendarYear,7,14),1),"aaa")</f>
        <v>Thu</v>
      </c>
      <c r="Q5" s="15" t="str">
        <f>TEXT(WEEKDAY(DATE(CalendarYear,7,15),1),"aaa")</f>
        <v>Fri</v>
      </c>
      <c r="R5" s="15" t="str">
        <f>TEXT(WEEKDAY(DATE(CalendarYear,7,16),1),"aaa")</f>
        <v>Sat</v>
      </c>
      <c r="S5" s="15" t="str">
        <f>TEXT(WEEKDAY(DATE(CalendarYear,7,17),1),"aaa")</f>
        <v>Sun</v>
      </c>
      <c r="T5" s="15" t="str">
        <f>TEXT(WEEKDAY(DATE(CalendarYear,7,18),1),"aaa")</f>
        <v>Mon</v>
      </c>
      <c r="U5" s="15" t="str">
        <f>TEXT(WEEKDAY(DATE(CalendarYear,7,19),1),"aaa")</f>
        <v>Tue</v>
      </c>
      <c r="V5" s="15" t="str">
        <f>TEXT(WEEKDAY(DATE(CalendarYear,7,20),1),"aaa")</f>
        <v>Wed</v>
      </c>
      <c r="W5" s="15" t="str">
        <f>TEXT(WEEKDAY(DATE(CalendarYear,7,21),1),"aaa")</f>
        <v>Thu</v>
      </c>
      <c r="X5" s="15" t="str">
        <f>TEXT(WEEKDAY(DATE(CalendarYear,7,22),1),"aaa")</f>
        <v>Fri</v>
      </c>
      <c r="Y5" s="15" t="str">
        <f>TEXT(WEEKDAY(DATE(CalendarYear,7,23),1),"aaa")</f>
        <v>Sat</v>
      </c>
      <c r="Z5" s="15" t="str">
        <f>TEXT(WEEKDAY(DATE(CalendarYear,7,24),1),"aaa")</f>
        <v>Sun</v>
      </c>
      <c r="AA5" s="15" t="str">
        <f>TEXT(WEEKDAY(DATE(CalendarYear,7,25),1),"aaa")</f>
        <v>Mon</v>
      </c>
      <c r="AB5" s="15" t="str">
        <f>TEXT(WEEKDAY(DATE(CalendarYear,7,26),1),"aaa")</f>
        <v>Tue</v>
      </c>
      <c r="AC5" s="15" t="str">
        <f>TEXT(WEEKDAY(DATE(CalendarYear,7,27),1),"aaa")</f>
        <v>Wed</v>
      </c>
      <c r="AD5" s="15" t="str">
        <f>TEXT(WEEKDAY(DATE(CalendarYear,7,28),1),"aaa")</f>
        <v>Thu</v>
      </c>
      <c r="AE5" s="15" t="str">
        <f>TEXT(WEEKDAY(DATE(CalendarYear,7,29),1),"aaa")</f>
        <v>Fri</v>
      </c>
      <c r="AF5" s="15" t="str">
        <f>TEXT(WEEKDAY(DATE(CalendarYear,7,30),1),"aaa")</f>
        <v>Sat</v>
      </c>
      <c r="AG5" s="15" t="str">
        <f>TEXT(WEEKDAY(DATE(CalendarYear,7,31),1),"aaa")</f>
        <v>Sun</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COUNTA(July[[#This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COUNTA(July[[#This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COUNTA(July[[#This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COUNTA(July[[#This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COUNTA(July[[#This Row],[1]:[31]])</f>
        <v>0</v>
      </c>
    </row>
    <row r="12" spans="2:34" ht="30" customHeight="1" x14ac:dyDescent="0.25">
      <c r="B12" s="21" t="str">
        <f>MonthName&amp;" Total"</f>
        <v>July Total</v>
      </c>
      <c r="C12" s="22">
        <f>SUBTOTAL(103,July[1])</f>
        <v>0</v>
      </c>
      <c r="D12" s="22">
        <f>SUBTOTAL(103,July[2])</f>
        <v>0</v>
      </c>
      <c r="E12" s="22">
        <f>SUBTOTAL(103,July[3])</f>
        <v>0</v>
      </c>
      <c r="F12" s="22">
        <f>SUBTOTAL(103,July[4])</f>
        <v>0</v>
      </c>
      <c r="G12" s="22">
        <f>SUBTOTAL(103,July[5])</f>
        <v>0</v>
      </c>
      <c r="H12" s="22">
        <f>SUBTOTAL(103,July[6])</f>
        <v>0</v>
      </c>
      <c r="I12" s="22">
        <f>SUBTOTAL(103,July[7])</f>
        <v>0</v>
      </c>
      <c r="J12" s="22">
        <f>SUBTOTAL(103,July[8])</f>
        <v>0</v>
      </c>
      <c r="K12" s="22">
        <f>SUBTOTAL(103,July[9])</f>
        <v>0</v>
      </c>
      <c r="L12" s="22">
        <f>SUBTOTAL(103,July[10])</f>
        <v>0</v>
      </c>
      <c r="M12" s="22">
        <f>SUBTOTAL(103,July[11])</f>
        <v>0</v>
      </c>
      <c r="N12" s="22">
        <f>SUBTOTAL(103,July[12])</f>
        <v>0</v>
      </c>
      <c r="O12" s="22">
        <f>SUBTOTAL(103,July[13])</f>
        <v>0</v>
      </c>
      <c r="P12" s="22">
        <f>SUBTOTAL(103,July[14])</f>
        <v>0</v>
      </c>
      <c r="Q12" s="22">
        <f>SUBTOTAL(103,July[15])</f>
        <v>0</v>
      </c>
      <c r="R12" s="22">
        <f>SUBTOTAL(103,July[16])</f>
        <v>0</v>
      </c>
      <c r="S12" s="22">
        <f>SUBTOTAL(103,July[17])</f>
        <v>0</v>
      </c>
      <c r="T12" s="22">
        <f>SUBTOTAL(103,July[18])</f>
        <v>0</v>
      </c>
      <c r="U12" s="22">
        <f>SUBTOTAL(103,July[19])</f>
        <v>0</v>
      </c>
      <c r="V12" s="22">
        <f>SUBTOTAL(103,July[20])</f>
        <v>0</v>
      </c>
      <c r="W12" s="22">
        <f>SUBTOTAL(103,July[21])</f>
        <v>0</v>
      </c>
      <c r="X12" s="22">
        <f>SUBTOTAL(103,July[22])</f>
        <v>0</v>
      </c>
      <c r="Y12" s="22">
        <f>SUBTOTAL(103,July[23])</f>
        <v>0</v>
      </c>
      <c r="Z12" s="22">
        <f>SUBTOTAL(103,July[24])</f>
        <v>0</v>
      </c>
      <c r="AA12" s="22">
        <f>SUBTOTAL(103,July[25])</f>
        <v>0</v>
      </c>
      <c r="AB12" s="22">
        <f>SUBTOTAL(103,July[26])</f>
        <v>0</v>
      </c>
      <c r="AC12" s="22">
        <f>SUBTOTAL(103,July[27])</f>
        <v>0</v>
      </c>
      <c r="AD12" s="22">
        <f>SUBTOTAL(103,July[28])</f>
        <v>0</v>
      </c>
      <c r="AE12" s="22">
        <f>SUBTOTAL(103,July[29])</f>
        <v>0</v>
      </c>
      <c r="AF12" s="22">
        <f>SUBTOTAL(109,July[30])</f>
        <v>0</v>
      </c>
      <c r="AG12" s="22">
        <f>SUBTOTAL(109,July[31])</f>
        <v>0</v>
      </c>
      <c r="AH12" s="22">
        <f>SUBTOTAL(109,July[Total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60" priority="2" stopIfTrue="1">
      <formula>C7=KeyCustom2</formula>
    </cfRule>
    <cfRule type="expression" dxfId="859" priority="3" stopIfTrue="1">
      <formula>C7=KeyCustom1</formula>
    </cfRule>
    <cfRule type="expression" dxfId="858" priority="4" stopIfTrue="1">
      <formula>C7=KeySick</formula>
    </cfRule>
    <cfRule type="expression" dxfId="857" priority="5" stopIfTrue="1">
      <formula>C7=KeyPersonal</formula>
    </cfRule>
    <cfRule type="expression" dxfId="85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Automatically updated title is in this cell. To modify the title, update B1 on January worksheet"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rack July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year based on year entered in January worksheet" sqref="AH4"/>
    <dataValidation allowBlank="1" showInputMessage="1" showErrorMessage="1" prompt="Weekdays in this row are automatically updated for the month according to the year in AH4. Each day of the month is a column to note an employee's absence and absence type" sqref="C5"/>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election activeCell="X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57</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TEXT(WEEKDAY(DATE(CalendarYear,8,1),1),"aaa")</f>
        <v>Mon</v>
      </c>
      <c r="D5" s="15" t="str">
        <f>TEXT(WEEKDAY(DATE(CalendarYear,8,2),1),"aaa")</f>
        <v>Tue</v>
      </c>
      <c r="E5" s="15" t="str">
        <f>TEXT(WEEKDAY(DATE(CalendarYear,8,3),1),"aaa")</f>
        <v>Wed</v>
      </c>
      <c r="F5" s="15" t="str">
        <f>TEXT(WEEKDAY(DATE(CalendarYear,8,4),1),"aaa")</f>
        <v>Thu</v>
      </c>
      <c r="G5" s="15" t="str">
        <f>TEXT(WEEKDAY(DATE(CalendarYear,8,5),1),"aaa")</f>
        <v>Fri</v>
      </c>
      <c r="H5" s="15" t="str">
        <f>TEXT(WEEKDAY(DATE(CalendarYear,8,6),1),"aaa")</f>
        <v>Sat</v>
      </c>
      <c r="I5" s="15" t="str">
        <f>TEXT(WEEKDAY(DATE(CalendarYear,8,7),1),"aaa")</f>
        <v>Sun</v>
      </c>
      <c r="J5" s="15" t="str">
        <f>TEXT(WEEKDAY(DATE(CalendarYear,8,8),1),"aaa")</f>
        <v>Mon</v>
      </c>
      <c r="K5" s="15" t="str">
        <f>TEXT(WEEKDAY(DATE(CalendarYear,8,9),1),"aaa")</f>
        <v>Tue</v>
      </c>
      <c r="L5" s="15" t="str">
        <f>TEXT(WEEKDAY(DATE(CalendarYear,8,10),1),"aaa")</f>
        <v>Wed</v>
      </c>
      <c r="M5" s="15" t="str">
        <f>TEXT(WEEKDAY(DATE(CalendarYear,8,11),1),"aaa")</f>
        <v>Thu</v>
      </c>
      <c r="N5" s="15" t="str">
        <f>TEXT(WEEKDAY(DATE(CalendarYear,8,12),1),"aaa")</f>
        <v>Fri</v>
      </c>
      <c r="O5" s="15" t="str">
        <f>TEXT(WEEKDAY(DATE(CalendarYear,8,13),1),"aaa")</f>
        <v>Sat</v>
      </c>
      <c r="P5" s="15" t="str">
        <f>TEXT(WEEKDAY(DATE(CalendarYear,8,14),1),"aaa")</f>
        <v>Sun</v>
      </c>
      <c r="Q5" s="15" t="str">
        <f>TEXT(WEEKDAY(DATE(CalendarYear,8,15),1),"aaa")</f>
        <v>Mon</v>
      </c>
      <c r="R5" s="15" t="str">
        <f>TEXT(WEEKDAY(DATE(CalendarYear,8,16),1),"aaa")</f>
        <v>Tue</v>
      </c>
      <c r="S5" s="15" t="str">
        <f>TEXT(WEEKDAY(DATE(CalendarYear,8,17),1),"aaa")</f>
        <v>Wed</v>
      </c>
      <c r="T5" s="15" t="str">
        <f>TEXT(WEEKDAY(DATE(CalendarYear,8,18),1),"aaa")</f>
        <v>Thu</v>
      </c>
      <c r="U5" s="15" t="str">
        <f>TEXT(WEEKDAY(DATE(CalendarYear,8,19),1),"aaa")</f>
        <v>Fri</v>
      </c>
      <c r="V5" s="15" t="str">
        <f>TEXT(WEEKDAY(DATE(CalendarYear,8,20),1),"aaa")</f>
        <v>Sat</v>
      </c>
      <c r="W5" s="15" t="str">
        <f>TEXT(WEEKDAY(DATE(CalendarYear,8,21),1),"aaa")</f>
        <v>Sun</v>
      </c>
      <c r="X5" s="15" t="str">
        <f>TEXT(WEEKDAY(DATE(CalendarYear,8,22),1),"aaa")</f>
        <v>Mon</v>
      </c>
      <c r="Y5" s="15" t="str">
        <f>TEXT(WEEKDAY(DATE(CalendarYear,8,23),1),"aaa")</f>
        <v>Tue</v>
      </c>
      <c r="Z5" s="15" t="str">
        <f>TEXT(WEEKDAY(DATE(CalendarYear,8,24),1),"aaa")</f>
        <v>Wed</v>
      </c>
      <c r="AA5" s="15" t="str">
        <f>TEXT(WEEKDAY(DATE(CalendarYear,8,25),1),"aaa")</f>
        <v>Thu</v>
      </c>
      <c r="AB5" s="15" t="str">
        <f>TEXT(WEEKDAY(DATE(CalendarYear,8,26),1),"aaa")</f>
        <v>Fri</v>
      </c>
      <c r="AC5" s="15" t="str">
        <f>TEXT(WEEKDAY(DATE(CalendarYear,8,27),1),"aaa")</f>
        <v>Sat</v>
      </c>
      <c r="AD5" s="15" t="str">
        <f>TEXT(WEEKDAY(DATE(CalendarYear,8,28),1),"aaa")</f>
        <v>Sun</v>
      </c>
      <c r="AE5" s="15" t="str">
        <f>TEXT(WEEKDAY(DATE(CalendarYear,8,29),1),"aaa")</f>
        <v>Mon</v>
      </c>
      <c r="AF5" s="15" t="str">
        <f>TEXT(WEEKDAY(DATE(CalendarYear,8,30),1),"aaa")</f>
        <v>Tue</v>
      </c>
      <c r="AG5" s="15" t="str">
        <f>TEXT(WEEKDAY(DATE(CalendarYear,8,31),1),"aaa")</f>
        <v>Wed</v>
      </c>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COUNTA(August[[#This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COUNTA(August[[#This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COUNTA(August[[#This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COUNTA(August[[#This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COUNTA(August[[#This Row],[1]:[31]])</f>
        <v>0</v>
      </c>
    </row>
    <row r="12" spans="2:34" ht="30" customHeight="1" x14ac:dyDescent="0.25">
      <c r="B12" s="21" t="str">
        <f>MonthName&amp;" Total"</f>
        <v>August Total</v>
      </c>
      <c r="C12" s="22">
        <f>SUBTOTAL(103,August[1])</f>
        <v>0</v>
      </c>
      <c r="D12" s="22">
        <f>SUBTOTAL(103,August[2])</f>
        <v>0</v>
      </c>
      <c r="E12" s="22">
        <f>SUBTOTAL(103,August[3])</f>
        <v>0</v>
      </c>
      <c r="F12" s="22">
        <f>SUBTOTAL(103,August[4])</f>
        <v>0</v>
      </c>
      <c r="G12" s="22">
        <f>SUBTOTAL(103,August[5])</f>
        <v>0</v>
      </c>
      <c r="H12" s="22">
        <f>SUBTOTAL(103,August[6])</f>
        <v>0</v>
      </c>
      <c r="I12" s="22">
        <f>SUBTOTAL(103,August[7])</f>
        <v>0</v>
      </c>
      <c r="J12" s="22">
        <f>SUBTOTAL(103,August[8])</f>
        <v>0</v>
      </c>
      <c r="K12" s="22">
        <f>SUBTOTAL(103,August[9])</f>
        <v>0</v>
      </c>
      <c r="L12" s="22">
        <f>SUBTOTAL(103,August[10])</f>
        <v>0</v>
      </c>
      <c r="M12" s="22">
        <f>SUBTOTAL(103,August[11])</f>
        <v>0</v>
      </c>
      <c r="N12" s="22">
        <f>SUBTOTAL(103,August[12])</f>
        <v>0</v>
      </c>
      <c r="O12" s="22">
        <f>SUBTOTAL(103,August[13])</f>
        <v>0</v>
      </c>
      <c r="P12" s="22">
        <f>SUBTOTAL(103,August[14])</f>
        <v>0</v>
      </c>
      <c r="Q12" s="22">
        <f>SUBTOTAL(103,August[15])</f>
        <v>0</v>
      </c>
      <c r="R12" s="22">
        <f>SUBTOTAL(103,August[16])</f>
        <v>0</v>
      </c>
      <c r="S12" s="22">
        <f>SUBTOTAL(103,August[17])</f>
        <v>0</v>
      </c>
      <c r="T12" s="22">
        <f>SUBTOTAL(103,August[18])</f>
        <v>0</v>
      </c>
      <c r="U12" s="22">
        <f>SUBTOTAL(103,August[19])</f>
        <v>0</v>
      </c>
      <c r="V12" s="22">
        <f>SUBTOTAL(103,August[20])</f>
        <v>0</v>
      </c>
      <c r="W12" s="22">
        <f>SUBTOTAL(103,August[21])</f>
        <v>0</v>
      </c>
      <c r="X12" s="22">
        <f>SUBTOTAL(103,August[22])</f>
        <v>0</v>
      </c>
      <c r="Y12" s="22">
        <f>SUBTOTAL(103,August[23])</f>
        <v>0</v>
      </c>
      <c r="Z12" s="22">
        <f>SUBTOTAL(103,August[24])</f>
        <v>0</v>
      </c>
      <c r="AA12" s="22">
        <f>SUBTOTAL(103,August[25])</f>
        <v>0</v>
      </c>
      <c r="AB12" s="22">
        <f>SUBTOTAL(103,August[26])</f>
        <v>0</v>
      </c>
      <c r="AC12" s="22">
        <f>SUBTOTAL(103,August[27])</f>
        <v>0</v>
      </c>
      <c r="AD12" s="22">
        <f>SUBTOTAL(103,August[28])</f>
        <v>0</v>
      </c>
      <c r="AE12" s="22">
        <f>SUBTOTAL(103,August[29])</f>
        <v>0</v>
      </c>
      <c r="AF12" s="22">
        <f>SUBTOTAL(109,August[30])</f>
        <v>0</v>
      </c>
      <c r="AG12" s="22">
        <f>SUBTOTAL(109,August[31])</f>
        <v>0</v>
      </c>
      <c r="AH12" s="22">
        <f>SUBTOTAL(109,August[Total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55" priority="2" stopIfTrue="1">
      <formula>C7=KeyCustom2</formula>
    </cfRule>
    <cfRule type="expression" dxfId="854" priority="3" stopIfTrue="1">
      <formula>C7=KeyCustom1</formula>
    </cfRule>
    <cfRule type="expression" dxfId="853" priority="4" stopIfTrue="1">
      <formula>C7=KeySick</formula>
    </cfRule>
    <cfRule type="expression" dxfId="852" priority="5" stopIfTrue="1">
      <formula>C7=KeyPersonal</formula>
    </cfRule>
    <cfRule type="expression" dxfId="85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dataValidation allowBlank="1" showInputMessage="1" showErrorMessage="1" prompt="Automatically updated year based on year entered in January worksheet" sqref="AH4"/>
    <dataValidation allowBlank="1" showInputMessage="1" showErrorMessage="1" prompt="Automatically calculates total number of days an employee was absent this month in this column" sqref="AH6"/>
    <dataValidation allowBlank="1" showInputMessage="1" showErrorMessage="1" prompt="Track August absence in this worksheet" sqref="A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Automatically updated title is in this cell. To modify the title, update B1 on January worksheet" sqref="B1"/>
    <dataValidation allowBlank="1" showInputMessage="1" showErrorMessage="1" prompt="The letter &quot;V&quot; indicates absence due to vacation" sqref="C2"/>
    <dataValidation allowBlank="1" showInputMessage="1" showErrorMessage="1" prompt="The letter &quot;P&quot; indicates absence due to personal reasons" sqref="G2"/>
    <dataValidation allowBlank="1" showInputMessage="1" showErrorMessage="1" prompt="The letter &quot;S&quot; indicates absence due to illness" sqref="K2"/>
    <dataValidation allowBlank="1" showInputMessage="1" showErrorMessage="1" prompt="Enter a letter and customize the label at right to add another key item" sqref="N2 R2"/>
    <dataValidation allowBlank="1" showInputMessage="1" showErrorMessage="1" prompt="Enter a label to describe the custom key at left" sqref="O2:Q2 S2:U2"/>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Days of the month in this row are automatically generated. Enter an employee's absence and absence type in each column for each day of the month. Blank means no absence" sqref="C6"/>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election activeCell="Y1" sqref="A1:XFD1048576"/>
    </sheetView>
  </sheetViews>
  <sheetFormatPr defaultRowHeight="30" customHeight="1" x14ac:dyDescent="0.25"/>
  <cols>
    <col min="1" max="1" width="2.7109375" style="3" customWidth="1"/>
    <col min="2" max="2" width="25.7109375" style="3" customWidth="1"/>
    <col min="3" max="33" width="4.7109375" style="3" customWidth="1"/>
    <col min="34" max="34" width="13.5703125" style="3" customWidth="1"/>
    <col min="35" max="35" width="2.7109375" style="4" customWidth="1"/>
    <col min="36" max="16384" width="9.140625" style="4"/>
  </cols>
  <sheetData>
    <row r="1" spans="2:34" ht="50.1" customHeight="1" x14ac:dyDescent="0.25">
      <c r="B1" s="2" t="str">
        <f>Employee_Absence_Title</f>
        <v>Employee Absence Schedule</v>
      </c>
    </row>
    <row r="2" spans="2:34" ht="15" customHeight="1" x14ac:dyDescent="0.25">
      <c r="B2" s="5" t="s">
        <v>63</v>
      </c>
      <c r="C2" s="6" t="s">
        <v>37</v>
      </c>
      <c r="D2" s="7" t="s">
        <v>43</v>
      </c>
      <c r="E2" s="7"/>
      <c r="F2" s="7"/>
      <c r="G2" s="8" t="s">
        <v>41</v>
      </c>
      <c r="H2" s="7" t="s">
        <v>44</v>
      </c>
      <c r="I2" s="7"/>
      <c r="J2" s="7"/>
      <c r="K2" s="9" t="s">
        <v>36</v>
      </c>
      <c r="L2" s="7" t="s">
        <v>45</v>
      </c>
      <c r="M2" s="7"/>
      <c r="N2" s="10"/>
      <c r="O2" s="7" t="s">
        <v>46</v>
      </c>
      <c r="P2" s="7"/>
      <c r="Q2" s="7"/>
      <c r="R2" s="11"/>
      <c r="S2" s="7" t="s">
        <v>47</v>
      </c>
      <c r="T2" s="7"/>
      <c r="U2" s="7"/>
    </row>
    <row r="3" spans="2:34" ht="15" customHeight="1" x14ac:dyDescent="0.25">
      <c r="B3" s="2"/>
    </row>
    <row r="4" spans="2:34" ht="30" customHeight="1" x14ac:dyDescent="0.25">
      <c r="B4" s="13" t="s">
        <v>58</v>
      </c>
      <c r="C4" s="14" t="s">
        <v>1</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3">
        <f>CalendarYear</f>
        <v>2016</v>
      </c>
    </row>
    <row r="5" spans="2:34" ht="15" customHeight="1" x14ac:dyDescent="0.25">
      <c r="B5" s="13"/>
      <c r="C5" s="15" t="str">
        <f>TEXT(WEEKDAY(DATE(CalendarYear,9,1),1),"aaa")</f>
        <v>Thu</v>
      </c>
      <c r="D5" s="15" t="str">
        <f>TEXT(WEEKDAY(DATE(CalendarYear,9,2),1),"aaa")</f>
        <v>Fri</v>
      </c>
      <c r="E5" s="15" t="str">
        <f>TEXT(WEEKDAY(DATE(CalendarYear,9,3),1),"aaa")</f>
        <v>Sat</v>
      </c>
      <c r="F5" s="15" t="str">
        <f>TEXT(WEEKDAY(DATE(CalendarYear,9,4),1),"aaa")</f>
        <v>Sun</v>
      </c>
      <c r="G5" s="15" t="str">
        <f>TEXT(WEEKDAY(DATE(CalendarYear,9,5),1),"aaa")</f>
        <v>Mon</v>
      </c>
      <c r="H5" s="15" t="str">
        <f>TEXT(WEEKDAY(DATE(CalendarYear,9,6),1),"aaa")</f>
        <v>Tue</v>
      </c>
      <c r="I5" s="15" t="str">
        <f>TEXT(WEEKDAY(DATE(CalendarYear,9,7),1),"aaa")</f>
        <v>Wed</v>
      </c>
      <c r="J5" s="15" t="str">
        <f>TEXT(WEEKDAY(DATE(CalendarYear,9,8),1),"aaa")</f>
        <v>Thu</v>
      </c>
      <c r="K5" s="15" t="str">
        <f>TEXT(WEEKDAY(DATE(CalendarYear,9,9),1),"aaa")</f>
        <v>Fri</v>
      </c>
      <c r="L5" s="15" t="str">
        <f>TEXT(WEEKDAY(DATE(CalendarYear,9,10),1),"aaa")</f>
        <v>Sat</v>
      </c>
      <c r="M5" s="15" t="str">
        <f>TEXT(WEEKDAY(DATE(CalendarYear,9,11),1),"aaa")</f>
        <v>Sun</v>
      </c>
      <c r="N5" s="15" t="str">
        <f>TEXT(WEEKDAY(DATE(CalendarYear,9,12),1),"aaa")</f>
        <v>Mon</v>
      </c>
      <c r="O5" s="15" t="str">
        <f>TEXT(WEEKDAY(DATE(CalendarYear,9,13),1),"aaa")</f>
        <v>Tue</v>
      </c>
      <c r="P5" s="15" t="str">
        <f>TEXT(WEEKDAY(DATE(CalendarYear,9,14),1),"aaa")</f>
        <v>Wed</v>
      </c>
      <c r="Q5" s="15" t="str">
        <f>TEXT(WEEKDAY(DATE(CalendarYear,9,15),1),"aaa")</f>
        <v>Thu</v>
      </c>
      <c r="R5" s="15" t="str">
        <f>TEXT(WEEKDAY(DATE(CalendarYear,9,16),1),"aaa")</f>
        <v>Fri</v>
      </c>
      <c r="S5" s="15" t="str">
        <f>TEXT(WEEKDAY(DATE(CalendarYear,9,17),1),"aaa")</f>
        <v>Sat</v>
      </c>
      <c r="T5" s="15" t="str">
        <f>TEXT(WEEKDAY(DATE(CalendarYear,9,18),1),"aaa")</f>
        <v>Sun</v>
      </c>
      <c r="U5" s="15" t="str">
        <f>TEXT(WEEKDAY(DATE(CalendarYear,9,19),1),"aaa")</f>
        <v>Mon</v>
      </c>
      <c r="V5" s="15" t="str">
        <f>TEXT(WEEKDAY(DATE(CalendarYear,9,20),1),"aaa")</f>
        <v>Tue</v>
      </c>
      <c r="W5" s="15" t="str">
        <f>TEXT(WEEKDAY(DATE(CalendarYear,9,21),1),"aaa")</f>
        <v>Wed</v>
      </c>
      <c r="X5" s="15" t="str">
        <f>TEXT(WEEKDAY(DATE(CalendarYear,9,22),1),"aaa")</f>
        <v>Thu</v>
      </c>
      <c r="Y5" s="15" t="str">
        <f>TEXT(WEEKDAY(DATE(CalendarYear,9,23),1),"aaa")</f>
        <v>Fri</v>
      </c>
      <c r="Z5" s="15" t="str">
        <f>TEXT(WEEKDAY(DATE(CalendarYear,9,24),1),"aaa")</f>
        <v>Sat</v>
      </c>
      <c r="AA5" s="15" t="str">
        <f>TEXT(WEEKDAY(DATE(CalendarYear,9,25),1),"aaa")</f>
        <v>Sun</v>
      </c>
      <c r="AB5" s="15" t="str">
        <f>TEXT(WEEKDAY(DATE(CalendarYear,9,26),1),"aaa")</f>
        <v>Mon</v>
      </c>
      <c r="AC5" s="15" t="str">
        <f>TEXT(WEEKDAY(DATE(CalendarYear,9,27),1),"aaa")</f>
        <v>Tue</v>
      </c>
      <c r="AD5" s="15" t="str">
        <f>TEXT(WEEKDAY(DATE(CalendarYear,9,28),1),"aaa")</f>
        <v>Wed</v>
      </c>
      <c r="AE5" s="15" t="str">
        <f>TEXT(WEEKDAY(DATE(CalendarYear,9,29),1),"aaa")</f>
        <v>Thu</v>
      </c>
      <c r="AF5" s="15" t="str">
        <f>TEXT(WEEKDAY(DATE(CalendarYear,9,30),1),"aaa")</f>
        <v>Fri</v>
      </c>
      <c r="AG5" s="15"/>
      <c r="AH5" s="13"/>
    </row>
    <row r="6" spans="2:34" ht="15" customHeight="1" x14ac:dyDescent="0.25">
      <c r="B6" s="16"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7" t="s">
        <v>19</v>
      </c>
      <c r="T6" s="17" t="s">
        <v>20</v>
      </c>
      <c r="U6" s="17" t="s">
        <v>21</v>
      </c>
      <c r="V6" s="17" t="s">
        <v>22</v>
      </c>
      <c r="W6" s="17" t="s">
        <v>23</v>
      </c>
      <c r="X6" s="17" t="s">
        <v>24</v>
      </c>
      <c r="Y6" s="17" t="s">
        <v>25</v>
      </c>
      <c r="Z6" s="17" t="s">
        <v>26</v>
      </c>
      <c r="AA6" s="17" t="s">
        <v>27</v>
      </c>
      <c r="AB6" s="17" t="s">
        <v>28</v>
      </c>
      <c r="AC6" s="17" t="s">
        <v>29</v>
      </c>
      <c r="AD6" s="17" t="s">
        <v>30</v>
      </c>
      <c r="AE6" s="17" t="s">
        <v>31</v>
      </c>
      <c r="AF6" s="17" t="s">
        <v>32</v>
      </c>
      <c r="AG6" s="17" t="s">
        <v>33</v>
      </c>
      <c r="AH6" s="18" t="s">
        <v>34</v>
      </c>
    </row>
    <row r="7" spans="2:34" ht="30" customHeight="1" x14ac:dyDescent="0.25">
      <c r="B7" s="23" t="s">
        <v>35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0">
        <f>COUNTA(September[[#This Row],[1]:[31]])</f>
        <v>0</v>
      </c>
    </row>
    <row r="8" spans="2:34" ht="30" customHeight="1" x14ac:dyDescent="0.25">
      <c r="B8" s="23" t="s">
        <v>38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0">
        <f>COUNTA(September[[#This Row],[1]:[31]])</f>
        <v>0</v>
      </c>
    </row>
    <row r="9" spans="2:34" ht="30" customHeight="1" x14ac:dyDescent="0.25">
      <c r="B9" s="23" t="s">
        <v>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20">
        <f>COUNTA(September[[#This Row],[1]:[31]])</f>
        <v>0</v>
      </c>
    </row>
    <row r="10" spans="2:34" ht="30" customHeight="1" x14ac:dyDescent="0.25">
      <c r="B10" s="23" t="s">
        <v>50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f>COUNTA(September[[#This Row],[1]:[31]])</f>
        <v>0</v>
      </c>
    </row>
    <row r="11" spans="2:34" ht="30" customHeight="1" x14ac:dyDescent="0.25">
      <c r="B11" s="23" t="s">
        <v>51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20">
        <f>COUNTA(September[[#This Row],[1]:[31]])</f>
        <v>0</v>
      </c>
    </row>
    <row r="12" spans="2:34" ht="30" customHeight="1" x14ac:dyDescent="0.25">
      <c r="B12" s="21" t="str">
        <f>MonthName&amp;" Total"</f>
        <v>September Total</v>
      </c>
      <c r="C12" s="22">
        <f>SUBTOTAL(103,September[1])</f>
        <v>0</v>
      </c>
      <c r="D12" s="22">
        <f>SUBTOTAL(103,September[2])</f>
        <v>0</v>
      </c>
      <c r="E12" s="22">
        <f>SUBTOTAL(103,September[3])</f>
        <v>0</v>
      </c>
      <c r="F12" s="22">
        <f>SUBTOTAL(103,September[4])</f>
        <v>0</v>
      </c>
      <c r="G12" s="22">
        <f>SUBTOTAL(103,September[5])</f>
        <v>0</v>
      </c>
      <c r="H12" s="22">
        <f>SUBTOTAL(103,September[6])</f>
        <v>0</v>
      </c>
      <c r="I12" s="22">
        <f>SUBTOTAL(103,September[7])</f>
        <v>0</v>
      </c>
      <c r="J12" s="22">
        <f>SUBTOTAL(103,September[8])</f>
        <v>0</v>
      </c>
      <c r="K12" s="22">
        <f>SUBTOTAL(103,September[9])</f>
        <v>0</v>
      </c>
      <c r="L12" s="22">
        <f>SUBTOTAL(103,September[10])</f>
        <v>0</v>
      </c>
      <c r="M12" s="22">
        <f>SUBTOTAL(103,September[11])</f>
        <v>0</v>
      </c>
      <c r="N12" s="22">
        <f>SUBTOTAL(103,September[12])</f>
        <v>0</v>
      </c>
      <c r="O12" s="22">
        <f>SUBTOTAL(103,September[13])</f>
        <v>0</v>
      </c>
      <c r="P12" s="22">
        <f>SUBTOTAL(103,September[14])</f>
        <v>0</v>
      </c>
      <c r="Q12" s="22">
        <f>SUBTOTAL(103,September[15])</f>
        <v>0</v>
      </c>
      <c r="R12" s="22">
        <f>SUBTOTAL(103,September[16])</f>
        <v>0</v>
      </c>
      <c r="S12" s="22">
        <f>SUBTOTAL(103,September[17])</f>
        <v>0</v>
      </c>
      <c r="T12" s="22">
        <f>SUBTOTAL(103,September[18])</f>
        <v>0</v>
      </c>
      <c r="U12" s="22">
        <f>SUBTOTAL(103,September[19])</f>
        <v>0</v>
      </c>
      <c r="V12" s="22">
        <f>SUBTOTAL(103,September[20])</f>
        <v>0</v>
      </c>
      <c r="W12" s="22">
        <f>SUBTOTAL(103,September[21])</f>
        <v>0</v>
      </c>
      <c r="X12" s="22">
        <f>SUBTOTAL(103,September[22])</f>
        <v>0</v>
      </c>
      <c r="Y12" s="22">
        <f>SUBTOTAL(103,September[23])</f>
        <v>0</v>
      </c>
      <c r="Z12" s="22">
        <f>SUBTOTAL(103,September[24])</f>
        <v>0</v>
      </c>
      <c r="AA12" s="22">
        <f>SUBTOTAL(103,September[25])</f>
        <v>0</v>
      </c>
      <c r="AB12" s="22">
        <f>SUBTOTAL(103,September[26])</f>
        <v>0</v>
      </c>
      <c r="AC12" s="22">
        <f>SUBTOTAL(103,September[27])</f>
        <v>0</v>
      </c>
      <c r="AD12" s="22">
        <f>SUBTOTAL(103,September[28])</f>
        <v>0</v>
      </c>
      <c r="AE12" s="22">
        <f>SUBTOTAL(103,September[29])</f>
        <v>0</v>
      </c>
      <c r="AF12" s="22">
        <f>SUBTOTAL(109,September[30])</f>
        <v>0</v>
      </c>
      <c r="AG12" s="22">
        <f>SUBTOTAL(109,September[31])</f>
        <v>0</v>
      </c>
      <c r="AH12" s="22">
        <f>SUBTOTAL(109,September[Total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850" priority="2" stopIfTrue="1">
      <formula>C7=KeyCustom2</formula>
    </cfRule>
    <cfRule type="expression" dxfId="849" priority="3" stopIfTrue="1">
      <formula>C7=KeyCustom1</formula>
    </cfRule>
    <cfRule type="expression" dxfId="848" priority="4" stopIfTrue="1">
      <formula>C7=KeySick</formula>
    </cfRule>
    <cfRule type="expression" dxfId="847" priority="5" stopIfTrue="1">
      <formula>C7=KeyPersonal</formula>
    </cfRule>
    <cfRule type="expression" dxfId="84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dataValidation allowBlank="1" showInputMessage="1" showErrorMessage="1" prompt="Month name for this absence schedule is in this cell. Absence totals for this month are in last cell of the table. Select employee names in table column B" sqref="B4"/>
    <dataValidation allowBlank="1" showInputMessage="1" showErrorMessage="1" prompt="This row defines the keys used in the table: cell C2 is Vacation, G2 is Personal, &amp; K2 is Sick leave. Cells N2 &amp; R2 are customizable " sqref="B2"/>
    <dataValidation allowBlank="1" showInputMessage="1" showErrorMessage="1" prompt="Enter a label to describe the custom key at left" sqref="O2:Q2 S2:U2"/>
    <dataValidation allowBlank="1" showInputMessage="1" showErrorMessage="1" prompt="Enter a letter and customize the label at right to add another key item" sqref="N2 R2"/>
    <dataValidation allowBlank="1" showInputMessage="1" showErrorMessage="1" prompt="The letter &quot;S&quot; indicates absence due to illness" sqref="K2"/>
    <dataValidation allowBlank="1" showInputMessage="1" showErrorMessage="1" prompt="The letter &quot;P&quot; indicates absence due to personal reasons" sqref="G2"/>
    <dataValidation allowBlank="1" showInputMessage="1" showErrorMessage="1" prompt="The letter &quot;V&quot; indicates absence due to vacation" sqref="C2"/>
    <dataValidation allowBlank="1" showInputMessage="1" showErrorMessage="1" prompt="Automatically updated title is in this cell. To modify the title, update B1 on January worksheet"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dataValidation allowBlank="1" showInputMessage="1" showErrorMessage="1" prompt="Track September absence in this worksheet" sqref="A1"/>
    <dataValidation allowBlank="1" showInputMessage="1" showErrorMessage="1" prompt="Automatically calculates total number of days an employee was absent this month in this column" sqref="AH6"/>
    <dataValidation allowBlank="1" showInputMessage="1" showErrorMessage="1" prompt="Automatically updated year based on year entered in January worksheet" sqref="AH4"/>
    <dataValidation allowBlank="1" showInputMessage="1" showErrorMessage="1" prompt="Weekdays in this row are automatically updated for the month according to the year in AH4. Each day of the month is a column to note an employee's absence and absence type" sqref="C5"/>
  </dataValidations>
  <printOptions horizontalCentered="1"/>
  <pageMargins left="0.25" right="0.25" top="0.75" bottom="0.75" header="0.3" footer="0.3"/>
  <pageSetup scale="68"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'Employee Names'!$B$4:$B$8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January</vt:lpstr>
      <vt:lpstr>February</vt:lpstr>
      <vt:lpstr>March</vt:lpstr>
      <vt:lpstr>April</vt:lpstr>
      <vt:lpstr>May</vt:lpstr>
      <vt:lpstr>June</vt:lpstr>
      <vt:lpstr>July</vt:lpstr>
      <vt:lpstr>August</vt:lpstr>
      <vt:lpstr>September</vt:lpstr>
      <vt:lpstr>October</vt:lpstr>
      <vt:lpstr>November</vt:lpstr>
      <vt:lpstr>December</vt:lpstr>
      <vt:lpstr>Employee Names</vt:lpstr>
      <vt:lpstr>CalendarYear</vt:lpstr>
      <vt:lpstr>ColumnTitle13</vt:lpstr>
      <vt:lpstr>Employee_Absence_Title</vt:lpstr>
      <vt:lpstr>Key_name</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 JAVED</dc:creator>
  <cp:lastModifiedBy>ALI JAVED</cp:lastModifiedBy>
  <cp:lastPrinted>2020-06-10T07:40:39Z</cp:lastPrinted>
  <dcterms:created xsi:type="dcterms:W3CDTF">2016-12-06T04:52:27Z</dcterms:created>
  <dcterms:modified xsi:type="dcterms:W3CDTF">2020-06-10T07:41:58Z</dcterms:modified>
</cp:coreProperties>
</file>