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455" tabRatio="500"/>
  </bookViews>
  <sheets>
    <sheet name="Shift Work Calendar" sheetId="16" r:id="rId1"/>
    <sheet name="Shift Pattern" sheetId="20" r:id="rId2"/>
  </sheets>
  <definedNames>
    <definedName name="AprSun1">DATE(CalendarYear,4,1)-WEEKDAY(DATE(CalendarYear,4,1))</definedName>
    <definedName name="AugSun1">DATE(CalendarYear,8,1)-WEEKDAY(DATE(CalendarYear,8,1))</definedName>
    <definedName name="CalendarYear">'Shift Work Calendar'!$AC$1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Pattern_Start">'Shift Pattern'!$C$9</definedName>
    <definedName name="Range_Days">'Shift Work Calendar'!$B$7:$H$12,'Shift Work Calendar'!$J$7:$P$12,'Shift Work Calendar'!$R$7:$X$12,'Shift Work Calendar'!$Z$7:$AF$12,'Shift Work Calendar'!$B$16:$H$21,'Shift Work Calendar'!$J$16:$P$21,'Shift Work Calendar'!$R$16:$X$21,'Shift Work Calendar'!$Z$16:$AF$21,'Shift Work Calendar'!$B$25:$H$30,'Shift Work Calendar'!$J$25:$P$30,'Shift Work Calendar'!$R$25:$X$30,'Shift Work Calendar'!$Z$25:$AF$30</definedName>
    <definedName name="SepSun1">DATE(CalendarYear,9,1)-WEEKDAY(DATE(CalendarYear,9,1))</definedName>
    <definedName name="Shift_Pattern">'Shift Pattern'!$C$11</definedName>
    <definedName name="Shift1_Code">'Shift Pattern'!$C$4</definedName>
    <definedName name="Shift2_Code">'Shift Pattern'!$C$5</definedName>
    <definedName name="Shift3_Code">'Shift Pattern'!$C$6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16" l="1"/>
  <c r="I3" i="16"/>
  <c r="C3" i="16"/>
  <c r="C9" i="20" l="1"/>
  <c r="AF30" i="16" l="1"/>
  <c r="AE30" i="16"/>
  <c r="AD30" i="16"/>
  <c r="AC30" i="16"/>
  <c r="AB30" i="16"/>
  <c r="AA30" i="16"/>
  <c r="Z30" i="16"/>
  <c r="X30" i="16"/>
  <c r="W30" i="16"/>
  <c r="V30" i="16"/>
  <c r="U30" i="16"/>
  <c r="T30" i="16"/>
  <c r="S30" i="16"/>
  <c r="R30" i="16"/>
  <c r="P30" i="16"/>
  <c r="O30" i="16"/>
  <c r="N30" i="16"/>
  <c r="M30" i="16"/>
  <c r="L30" i="16"/>
  <c r="K30" i="16"/>
  <c r="J30" i="16"/>
  <c r="H30" i="16"/>
  <c r="G30" i="16"/>
  <c r="F30" i="16"/>
  <c r="E30" i="16"/>
  <c r="D30" i="16"/>
  <c r="C30" i="16"/>
  <c r="B30" i="16"/>
  <c r="AF29" i="16"/>
  <c r="AE29" i="16"/>
  <c r="AD29" i="16"/>
  <c r="AC29" i="16"/>
  <c r="AB29" i="16"/>
  <c r="AA29" i="16"/>
  <c r="Z29" i="16"/>
  <c r="X29" i="16"/>
  <c r="W29" i="16"/>
  <c r="V29" i="16"/>
  <c r="U29" i="16"/>
  <c r="T29" i="16"/>
  <c r="S29" i="16"/>
  <c r="R29" i="16"/>
  <c r="P29" i="16"/>
  <c r="O29" i="16"/>
  <c r="N29" i="16"/>
  <c r="M29" i="16"/>
  <c r="L29" i="16"/>
  <c r="K29" i="16"/>
  <c r="J29" i="16"/>
  <c r="H29" i="16"/>
  <c r="G29" i="16"/>
  <c r="F29" i="16"/>
  <c r="E29" i="16"/>
  <c r="D29" i="16"/>
  <c r="C29" i="16"/>
  <c r="B29" i="16"/>
  <c r="AF28" i="16"/>
  <c r="AE28" i="16"/>
  <c r="AD28" i="16"/>
  <c r="AC28" i="16"/>
  <c r="AB28" i="16"/>
  <c r="AA28" i="16"/>
  <c r="Z28" i="16"/>
  <c r="X28" i="16"/>
  <c r="W28" i="16"/>
  <c r="V28" i="16"/>
  <c r="U28" i="16"/>
  <c r="T28" i="16"/>
  <c r="S28" i="16"/>
  <c r="R28" i="16"/>
  <c r="P28" i="16"/>
  <c r="O28" i="16"/>
  <c r="N28" i="16"/>
  <c r="M28" i="16"/>
  <c r="L28" i="16"/>
  <c r="K28" i="16"/>
  <c r="J28" i="16"/>
  <c r="H28" i="16"/>
  <c r="G28" i="16"/>
  <c r="F28" i="16"/>
  <c r="E28" i="16"/>
  <c r="D28" i="16"/>
  <c r="C28" i="16"/>
  <c r="B28" i="16"/>
  <c r="AF27" i="16"/>
  <c r="AE27" i="16"/>
  <c r="AD27" i="16"/>
  <c r="AC27" i="16"/>
  <c r="AB27" i="16"/>
  <c r="AA27" i="16"/>
  <c r="Z27" i="16"/>
  <c r="X27" i="16"/>
  <c r="W27" i="16"/>
  <c r="V27" i="16"/>
  <c r="U27" i="16"/>
  <c r="T27" i="16"/>
  <c r="S27" i="16"/>
  <c r="R27" i="16"/>
  <c r="P27" i="16"/>
  <c r="O27" i="16"/>
  <c r="N27" i="16"/>
  <c r="M27" i="16"/>
  <c r="L27" i="16"/>
  <c r="K27" i="16"/>
  <c r="J27" i="16"/>
  <c r="H27" i="16"/>
  <c r="G27" i="16"/>
  <c r="F27" i="16"/>
  <c r="E27" i="16"/>
  <c r="D27" i="16"/>
  <c r="C27" i="16"/>
  <c r="B27" i="16"/>
  <c r="AF26" i="16"/>
  <c r="AE26" i="16"/>
  <c r="AD26" i="16"/>
  <c r="AC26" i="16"/>
  <c r="AB26" i="16"/>
  <c r="AA26" i="16"/>
  <c r="Z26" i="16"/>
  <c r="X26" i="16"/>
  <c r="W26" i="16"/>
  <c r="V26" i="16"/>
  <c r="U26" i="16"/>
  <c r="T26" i="16"/>
  <c r="S26" i="16"/>
  <c r="R26" i="16"/>
  <c r="P26" i="16"/>
  <c r="O26" i="16"/>
  <c r="N26" i="16"/>
  <c r="M26" i="16"/>
  <c r="L26" i="16"/>
  <c r="K26" i="16"/>
  <c r="J26" i="16"/>
  <c r="H26" i="16"/>
  <c r="G26" i="16"/>
  <c r="F26" i="16"/>
  <c r="E26" i="16"/>
  <c r="D26" i="16"/>
  <c r="C26" i="16"/>
  <c r="B26" i="16"/>
  <c r="AF25" i="16"/>
  <c r="AE25" i="16"/>
  <c r="AD25" i="16"/>
  <c r="AC25" i="16"/>
  <c r="AB25" i="16"/>
  <c r="AA25" i="16"/>
  <c r="Z25" i="16"/>
  <c r="X25" i="16"/>
  <c r="W25" i="16"/>
  <c r="V25" i="16"/>
  <c r="U25" i="16"/>
  <c r="T25" i="16"/>
  <c r="S25" i="16"/>
  <c r="R25" i="16"/>
  <c r="P25" i="16"/>
  <c r="O25" i="16"/>
  <c r="N25" i="16"/>
  <c r="M25" i="16"/>
  <c r="L25" i="16"/>
  <c r="K25" i="16"/>
  <c r="J25" i="16"/>
  <c r="H25" i="16"/>
  <c r="G25" i="16"/>
  <c r="F25" i="16"/>
  <c r="E25" i="16"/>
  <c r="D25" i="16"/>
  <c r="C25" i="16"/>
  <c r="B25" i="16"/>
  <c r="AF21" i="16"/>
  <c r="AE21" i="16"/>
  <c r="AD21" i="16"/>
  <c r="AC21" i="16"/>
  <c r="AB21" i="16"/>
  <c r="AA21" i="16"/>
  <c r="Z21" i="16"/>
  <c r="X21" i="16"/>
  <c r="W21" i="16"/>
  <c r="V21" i="16"/>
  <c r="U21" i="16"/>
  <c r="T21" i="16"/>
  <c r="S21" i="16"/>
  <c r="R21" i="16"/>
  <c r="P21" i="16"/>
  <c r="O21" i="16"/>
  <c r="N21" i="16"/>
  <c r="M21" i="16"/>
  <c r="L21" i="16"/>
  <c r="K21" i="16"/>
  <c r="J21" i="16"/>
  <c r="H21" i="16"/>
  <c r="G21" i="16"/>
  <c r="F21" i="16"/>
  <c r="E21" i="16"/>
  <c r="D21" i="16"/>
  <c r="C21" i="16"/>
  <c r="B21" i="16"/>
  <c r="AF20" i="16"/>
  <c r="AE20" i="16"/>
  <c r="AD20" i="16"/>
  <c r="AC20" i="16"/>
  <c r="AB20" i="16"/>
  <c r="AA20" i="16"/>
  <c r="Z20" i="16"/>
  <c r="X20" i="16"/>
  <c r="W20" i="16"/>
  <c r="V20" i="16"/>
  <c r="U20" i="16"/>
  <c r="T20" i="16"/>
  <c r="S20" i="16"/>
  <c r="R20" i="16"/>
  <c r="P20" i="16"/>
  <c r="O20" i="16"/>
  <c r="N20" i="16"/>
  <c r="M20" i="16"/>
  <c r="L20" i="16"/>
  <c r="K20" i="16"/>
  <c r="J20" i="16"/>
  <c r="H20" i="16"/>
  <c r="G20" i="16"/>
  <c r="F20" i="16"/>
  <c r="E20" i="16"/>
  <c r="D20" i="16"/>
  <c r="C20" i="16"/>
  <c r="B20" i="16"/>
  <c r="AF19" i="16"/>
  <c r="AE19" i="16"/>
  <c r="AD19" i="16"/>
  <c r="AC19" i="16"/>
  <c r="AB19" i="16"/>
  <c r="AA19" i="16"/>
  <c r="Z19" i="16"/>
  <c r="X19" i="16"/>
  <c r="W19" i="16"/>
  <c r="V19" i="16"/>
  <c r="U19" i="16"/>
  <c r="T19" i="16"/>
  <c r="S19" i="16"/>
  <c r="R19" i="16"/>
  <c r="P19" i="16"/>
  <c r="O19" i="16"/>
  <c r="N19" i="16"/>
  <c r="M19" i="16"/>
  <c r="L19" i="16"/>
  <c r="K19" i="16"/>
  <c r="J19" i="16"/>
  <c r="H19" i="16"/>
  <c r="G19" i="16"/>
  <c r="F19" i="16"/>
  <c r="E19" i="16"/>
  <c r="D19" i="16"/>
  <c r="C19" i="16"/>
  <c r="B19" i="16"/>
  <c r="AF18" i="16"/>
  <c r="AE18" i="16"/>
  <c r="AD18" i="16"/>
  <c r="AC18" i="16"/>
  <c r="AB18" i="16"/>
  <c r="AA18" i="16"/>
  <c r="Z18" i="16"/>
  <c r="X18" i="16"/>
  <c r="W18" i="16"/>
  <c r="V18" i="16"/>
  <c r="U18" i="16"/>
  <c r="T18" i="16"/>
  <c r="S18" i="16"/>
  <c r="R18" i="16"/>
  <c r="P18" i="16"/>
  <c r="O18" i="16"/>
  <c r="N18" i="16"/>
  <c r="M18" i="16"/>
  <c r="L18" i="16"/>
  <c r="K18" i="16"/>
  <c r="J18" i="16"/>
  <c r="H18" i="16"/>
  <c r="G18" i="16"/>
  <c r="F18" i="16"/>
  <c r="E18" i="16"/>
  <c r="D18" i="16"/>
  <c r="C18" i="16"/>
  <c r="B18" i="16"/>
  <c r="AF17" i="16"/>
  <c r="AE17" i="16"/>
  <c r="AD17" i="16"/>
  <c r="AC17" i="16"/>
  <c r="AB17" i="16"/>
  <c r="AA17" i="16"/>
  <c r="Z17" i="16"/>
  <c r="X17" i="16"/>
  <c r="W17" i="16"/>
  <c r="V17" i="16"/>
  <c r="U17" i="16"/>
  <c r="T17" i="16"/>
  <c r="S17" i="16"/>
  <c r="R17" i="16"/>
  <c r="P17" i="16"/>
  <c r="O17" i="16"/>
  <c r="N17" i="16"/>
  <c r="M17" i="16"/>
  <c r="L17" i="16"/>
  <c r="K17" i="16"/>
  <c r="J17" i="16"/>
  <c r="H17" i="16"/>
  <c r="G17" i="16"/>
  <c r="F17" i="16"/>
  <c r="E17" i="16"/>
  <c r="D17" i="16"/>
  <c r="C17" i="16"/>
  <c r="B17" i="16"/>
  <c r="AF16" i="16"/>
  <c r="AE16" i="16"/>
  <c r="AD16" i="16"/>
  <c r="AC16" i="16"/>
  <c r="AB16" i="16"/>
  <c r="AA16" i="16"/>
  <c r="Z16" i="16"/>
  <c r="X16" i="16"/>
  <c r="W16" i="16"/>
  <c r="V16" i="16"/>
  <c r="U16" i="16"/>
  <c r="T16" i="16"/>
  <c r="S16" i="16"/>
  <c r="R16" i="16"/>
  <c r="P16" i="16"/>
  <c r="O16" i="16"/>
  <c r="N16" i="16"/>
  <c r="M16" i="16"/>
  <c r="L16" i="16"/>
  <c r="K16" i="16"/>
  <c r="J16" i="16"/>
  <c r="H16" i="16"/>
  <c r="G16" i="16"/>
  <c r="F16" i="16"/>
  <c r="E16" i="16"/>
  <c r="D16" i="16"/>
  <c r="C16" i="16"/>
  <c r="B16" i="16"/>
  <c r="AF12" i="16"/>
  <c r="AE12" i="16"/>
  <c r="AD12" i="16"/>
  <c r="AC12" i="16"/>
  <c r="AB12" i="16"/>
  <c r="AA12" i="16"/>
  <c r="Z12" i="16"/>
  <c r="X12" i="16"/>
  <c r="W12" i="16"/>
  <c r="V12" i="16"/>
  <c r="U12" i="16"/>
  <c r="T12" i="16"/>
  <c r="S12" i="16"/>
  <c r="R12" i="16"/>
  <c r="AF11" i="16"/>
  <c r="AE11" i="16"/>
  <c r="AD11" i="16"/>
  <c r="AC11" i="16"/>
  <c r="AB11" i="16"/>
  <c r="AA11" i="16"/>
  <c r="Z11" i="16"/>
  <c r="X11" i="16"/>
  <c r="W11" i="16"/>
  <c r="V11" i="16"/>
  <c r="U11" i="16"/>
  <c r="T11" i="16"/>
  <c r="S11" i="16"/>
  <c r="R11" i="16"/>
  <c r="AF10" i="16"/>
  <c r="AE10" i="16"/>
  <c r="AD10" i="16"/>
  <c r="AC10" i="16"/>
  <c r="AB10" i="16"/>
  <c r="AA10" i="16"/>
  <c r="Z10" i="16"/>
  <c r="X10" i="16"/>
  <c r="W10" i="16"/>
  <c r="V10" i="16"/>
  <c r="U10" i="16"/>
  <c r="T10" i="16"/>
  <c r="S10" i="16"/>
  <c r="R10" i="16"/>
  <c r="AF9" i="16"/>
  <c r="AE9" i="16"/>
  <c r="AD9" i="16"/>
  <c r="AC9" i="16"/>
  <c r="AB9" i="16"/>
  <c r="AA9" i="16"/>
  <c r="Z9" i="16"/>
  <c r="X9" i="16"/>
  <c r="W9" i="16"/>
  <c r="V9" i="16"/>
  <c r="U9" i="16"/>
  <c r="T9" i="16"/>
  <c r="S9" i="16"/>
  <c r="R9" i="16"/>
  <c r="AF8" i="16"/>
  <c r="AE8" i="16"/>
  <c r="AD8" i="16"/>
  <c r="AC8" i="16"/>
  <c r="AB8" i="16"/>
  <c r="AA8" i="16"/>
  <c r="Z8" i="16"/>
  <c r="X8" i="16"/>
  <c r="W8" i="16"/>
  <c r="V8" i="16"/>
  <c r="U8" i="16"/>
  <c r="T8" i="16"/>
  <c r="S8" i="16"/>
  <c r="R8" i="16"/>
  <c r="AF7" i="16"/>
  <c r="AE7" i="16"/>
  <c r="AD7" i="16"/>
  <c r="AC7" i="16"/>
  <c r="AB7" i="16"/>
  <c r="AA7" i="16"/>
  <c r="Z7" i="16"/>
  <c r="X7" i="16"/>
  <c r="W7" i="16"/>
  <c r="V7" i="16"/>
  <c r="U7" i="16"/>
  <c r="T7" i="16"/>
  <c r="S7" i="16"/>
  <c r="R7" i="16"/>
  <c r="P12" i="16"/>
  <c r="O12" i="16"/>
  <c r="N12" i="16"/>
  <c r="M12" i="16"/>
  <c r="L12" i="16"/>
  <c r="K12" i="16"/>
  <c r="J12" i="16"/>
  <c r="P11" i="16"/>
  <c r="O11" i="16"/>
  <c r="N11" i="16"/>
  <c r="M11" i="16"/>
  <c r="L11" i="16"/>
  <c r="K11" i="16"/>
  <c r="J11" i="16"/>
  <c r="P10" i="16"/>
  <c r="O10" i="16"/>
  <c r="N10" i="16"/>
  <c r="M10" i="16"/>
  <c r="L10" i="16"/>
  <c r="K10" i="16"/>
  <c r="J10" i="16"/>
  <c r="P9" i="16"/>
  <c r="O9" i="16"/>
  <c r="N9" i="16"/>
  <c r="M9" i="16"/>
  <c r="L9" i="16"/>
  <c r="K9" i="16"/>
  <c r="J9" i="16"/>
  <c r="P8" i="16"/>
  <c r="O8" i="16"/>
  <c r="N8" i="16"/>
  <c r="M8" i="16"/>
  <c r="L8" i="16"/>
  <c r="K8" i="16"/>
  <c r="J8" i="16"/>
  <c r="P7" i="16"/>
  <c r="O7" i="16"/>
  <c r="N7" i="16"/>
  <c r="M7" i="16"/>
  <c r="L7" i="16"/>
  <c r="K7" i="16"/>
  <c r="J7" i="16"/>
  <c r="H12" i="16" l="1"/>
  <c r="G12" i="16"/>
  <c r="F12" i="16"/>
  <c r="E12" i="16"/>
  <c r="D12" i="16"/>
  <c r="C12" i="16"/>
  <c r="B12" i="16"/>
  <c r="H11" i="16"/>
  <c r="G11" i="16"/>
  <c r="F11" i="16"/>
  <c r="E11" i="16"/>
  <c r="D11" i="16"/>
  <c r="C11" i="16"/>
  <c r="B11" i="16"/>
  <c r="H10" i="16"/>
  <c r="G10" i="16"/>
  <c r="F10" i="16"/>
  <c r="E10" i="16"/>
  <c r="D10" i="16"/>
  <c r="C10" i="16"/>
  <c r="B10" i="16"/>
  <c r="H9" i="16"/>
  <c r="G9" i="16"/>
  <c r="F9" i="16"/>
  <c r="E9" i="16"/>
  <c r="D9" i="16"/>
  <c r="C9" i="16"/>
  <c r="B9" i="16"/>
  <c r="H8" i="16"/>
  <c r="G8" i="16"/>
  <c r="F8" i="16"/>
  <c r="E8" i="16"/>
  <c r="D8" i="16"/>
  <c r="C8" i="16"/>
  <c r="B8" i="16"/>
  <c r="H7" i="16"/>
  <c r="G7" i="16"/>
  <c r="F7" i="16"/>
  <c r="E7" i="16"/>
  <c r="D7" i="16"/>
  <c r="C7" i="16"/>
  <c r="B7" i="16"/>
</calcChain>
</file>

<file path=xl/sharedStrings.xml><?xml version="1.0" encoding="utf-8"?>
<sst xmlns="http://schemas.openxmlformats.org/spreadsheetml/2006/main" count="116" uniqueCount="38">
  <si>
    <t>Su</t>
  </si>
  <si>
    <t>Sa</t>
  </si>
  <si>
    <t xml:space="preserve"> </t>
  </si>
  <si>
    <t>Pattern Start Date</t>
  </si>
  <si>
    <t>D</t>
  </si>
  <si>
    <t>N</t>
  </si>
  <si>
    <t>January</t>
  </si>
  <si>
    <t>Mo</t>
  </si>
  <si>
    <t>Tu</t>
  </si>
  <si>
    <t>We</t>
  </si>
  <si>
    <t>Th</t>
  </si>
  <si>
    <t>Fr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</si>
  <si>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</si>
  <si>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</si>
  <si>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</si>
  <si>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</si>
  <si>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</si>
  <si>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</si>
  <si>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</si>
  <si>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</si>
  <si>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</si>
  <si>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</si>
  <si>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</si>
  <si>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Shift Pattern</t>
  </si>
  <si>
    <t>Shift Schedule</t>
  </si>
  <si>
    <t>6:00 AM to 2:00 PM</t>
  </si>
  <si>
    <t>Time of Shift</t>
  </si>
  <si>
    <t>Day Off</t>
  </si>
  <si>
    <t>Day Shift</t>
  </si>
  <si>
    <t>Night Shift</t>
  </si>
  <si>
    <t>Code</t>
  </si>
  <si>
    <t>x</t>
  </si>
  <si>
    <t>10:00 PM to 6:00 AM</t>
  </si>
  <si>
    <t>Custom Shift</t>
  </si>
  <si>
    <t>C</t>
  </si>
  <si>
    <t>DDDDxxNNNNxxDDDxNNNxxxDDxNNx</t>
  </si>
  <si>
    <t>Set the shift pattern by using the letters in Code Column of the table above.</t>
  </si>
  <si>
    <r>
      <t xml:space="preserve">SHIFT WORK </t>
    </r>
    <r>
      <rPr>
        <sz val="22"/>
        <color theme="3" tint="-0.499984740745262"/>
        <rFont val="Century Gothic"/>
        <family val="2"/>
      </rPr>
      <t>Calendar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</si>
</sst>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&quot;KZT&quot;* #,##0_);_(&quot;KZT&quot;* \(#,##0\);_(&quot;KZT&quot;* &quot;-&quot;_);_(@_)"/>
    <numFmt numFmtId="165" formatCode="_(&quot;KZT&quot;* #,##0.00_);_(&quot;KZT&quot;* \(#,##0.00\);_(&quot;KZT&quot;* &quot;-&quot;??_);_(@_)"/>
    <numFmt numFmtId="166" formatCode="d"/>
    <numFmt numFmtId="167" formatCode="[$-409]mmmm\ d\,\ yyyy;@"/>
  </numFmts>
  <fonts count="48" x14ac:knownFonts="1">
    <font>
      <sz val="12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u/>
      <sz val="12"/>
      <color theme="10"/>
      <name val="Franklin Gothic Book"/>
      <family val="2"/>
      <scheme val="minor"/>
    </font>
    <font>
      <u/>
      <sz val="12"/>
      <color theme="1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2"/>
      <color rgb="FF006100"/>
      <name val="Franklin Gothic Book"/>
      <family val="2"/>
      <scheme val="minor"/>
    </font>
    <font>
      <sz val="12"/>
      <color rgb="FF9C0006"/>
      <name val="Franklin Gothic Book"/>
      <family val="2"/>
      <scheme val="minor"/>
    </font>
    <font>
      <sz val="12"/>
      <color rgb="FF9C5700"/>
      <name val="Franklin Gothic Book"/>
      <family val="2"/>
      <scheme val="minor"/>
    </font>
    <font>
      <sz val="12"/>
      <color rgb="FF3F3F76"/>
      <name val="Franklin Gothic Book"/>
      <family val="2"/>
      <scheme val="minor"/>
    </font>
    <font>
      <b/>
      <sz val="12"/>
      <color rgb="FF3F3F3F"/>
      <name val="Franklin Gothic Book"/>
      <family val="2"/>
      <scheme val="minor"/>
    </font>
    <font>
      <b/>
      <sz val="12"/>
      <color rgb="FFFA7D00"/>
      <name val="Franklin Gothic Book"/>
      <family val="2"/>
      <scheme val="minor"/>
    </font>
    <font>
      <sz val="12"/>
      <color rgb="FFFA7D0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i/>
      <sz val="12"/>
      <color rgb="FF7F7F7F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2"/>
      <color theme="0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3" tint="-0.249977111117893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b/>
      <sz val="9"/>
      <color theme="1" tint="4.9989318521683403E-2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28"/>
      <color theme="7" tint="-0.499984740745262"/>
      <name val="Franklin Gothic Medium"/>
      <family val="2"/>
      <scheme val="major"/>
    </font>
    <font>
      <sz val="22"/>
      <color theme="7" tint="-0.499984740745262"/>
      <name val="Franklin Gothic Medium"/>
      <family val="2"/>
      <scheme val="major"/>
    </font>
    <font>
      <sz val="11"/>
      <color theme="0"/>
      <name val="Franklin Gothic Medium"/>
      <family val="2"/>
      <scheme val="major"/>
    </font>
    <font>
      <b/>
      <sz val="22"/>
      <color theme="7" tint="-0.499984740745262"/>
      <name val="Franklin Gothic Medium"/>
      <family val="2"/>
      <scheme val="major"/>
    </font>
    <font>
      <sz val="11"/>
      <color theme="1" tint="0.14999847407452621"/>
      <name val="Franklin Gothic Medium"/>
      <family val="2"/>
      <scheme val="major"/>
    </font>
    <font>
      <i/>
      <sz val="8"/>
      <color theme="1" tint="0.34998626667073579"/>
      <name val="Franklin Gothic Book"/>
      <family val="2"/>
      <scheme val="minor"/>
    </font>
    <font>
      <b/>
      <sz val="22"/>
      <color theme="0" tint="-0.499984740745262"/>
      <name val="Century Gothic"/>
      <family val="2"/>
    </font>
    <font>
      <sz val="11"/>
      <color theme="0" tint="-0.499984740745262"/>
      <name val="Century Gothic"/>
      <family val="2"/>
    </font>
    <font>
      <sz val="42"/>
      <color theme="3" tint="-0.499984740745262"/>
      <name val="Century Gothic"/>
      <family val="2"/>
    </font>
    <font>
      <sz val="11"/>
      <color theme="1" tint="0.499984740745262"/>
      <name val="Century Gothic"/>
      <family val="2"/>
    </font>
    <font>
      <b/>
      <sz val="22"/>
      <color theme="7" tint="-0.249977111117893"/>
      <name val="Century Gothic"/>
      <family val="2"/>
    </font>
    <font>
      <sz val="11"/>
      <color theme="1" tint="0.14999847407452621"/>
      <name val="Century Gothic"/>
      <family val="2"/>
    </font>
    <font>
      <sz val="16"/>
      <color theme="7" tint="-0.499984740745262"/>
      <name val="Century Gothic"/>
      <family val="2"/>
    </font>
    <font>
      <b/>
      <sz val="16"/>
      <color theme="7" tint="-0.499984740745262"/>
      <name val="Century Gothic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sz val="12"/>
      <color theme="1" tint="0.14999847407452621"/>
      <name val="Century Gothic"/>
      <family val="2"/>
    </font>
    <font>
      <b/>
      <sz val="12"/>
      <color theme="1" tint="0.14999847407452621"/>
      <name val="Century Gothic"/>
      <family val="2"/>
    </font>
    <font>
      <sz val="22"/>
      <color theme="7" tint="-0.499984740745262"/>
      <name val="Century Gothic"/>
      <family val="2"/>
    </font>
    <font>
      <sz val="22"/>
      <color theme="3" tint="-0.499984740745262"/>
      <name val="Century Gothic"/>
      <family val="2"/>
    </font>
    <font>
      <sz val="22"/>
      <color theme="0" tint="-0.499984740745262"/>
      <name val="Century Gothic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3" tint="-0.499984740745262"/>
      </left>
      <right style="thin">
        <color theme="0" tint="-0.249977111117893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 tint="-0.249977111117893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3" tint="-0.499984740745262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6">
    <xf numFmtId="0" fontId="0" fillId="0" borderId="0"/>
    <xf numFmtId="0" fontId="21" fillId="33" borderId="1" applyNumberFormat="0">
      <alignment horizontal="center"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4" fillId="34" borderId="1" applyNumberFormat="0">
      <alignment horizontal="center" vertical="center"/>
    </xf>
    <xf numFmtId="0" fontId="22" fillId="0" borderId="1" applyNumberFormat="0">
      <alignment horizontal="center" vertical="center"/>
    </xf>
    <xf numFmtId="0" fontId="25" fillId="36" borderId="1">
      <alignment horizontal="center" vertical="center"/>
    </xf>
    <xf numFmtId="0" fontId="21" fillId="35" borderId="1">
      <alignment horizontal="center" vertical="center"/>
    </xf>
    <xf numFmtId="0" fontId="25" fillId="29" borderId="1">
      <alignment horizontal="center" vertical="center"/>
    </xf>
    <xf numFmtId="0" fontId="23" fillId="0" borderId="0"/>
  </cellStyleXfs>
  <cellXfs count="61">
    <xf numFmtId="0" fontId="0" fillId="0" borderId="0" xfId="0"/>
    <xf numFmtId="0" fontId="29" fillId="40" borderId="18" xfId="0" applyFont="1" applyFill="1" applyBorder="1" applyAlignment="1">
      <alignment horizontal="center" vertical="center"/>
    </xf>
    <xf numFmtId="0" fontId="29" fillId="40" borderId="19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42" borderId="16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 wrapText="1"/>
    </xf>
    <xf numFmtId="0" fontId="26" fillId="38" borderId="16" xfId="0" applyFont="1" applyFill="1" applyBorder="1" applyAlignment="1">
      <alignment horizontal="center" vertical="center"/>
    </xf>
    <xf numFmtId="0" fontId="26" fillId="37" borderId="17" xfId="0" applyFont="1" applyFill="1" applyBorder="1" applyAlignment="1">
      <alignment horizontal="center" vertical="center"/>
    </xf>
    <xf numFmtId="0" fontId="26" fillId="41" borderId="16" xfId="0" applyFont="1" applyFill="1" applyBorder="1" applyAlignment="1">
      <alignment horizontal="center" vertical="center"/>
    </xf>
    <xf numFmtId="0" fontId="29" fillId="40" borderId="2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 indent="1"/>
    </xf>
    <xf numFmtId="0" fontId="27" fillId="0" borderId="0" xfId="0" applyFont="1"/>
    <xf numFmtId="14" fontId="26" fillId="0" borderId="0" xfId="0" applyNumberFormat="1" applyFont="1" applyAlignment="1">
      <alignment vertical="center"/>
    </xf>
    <xf numFmtId="0" fontId="30" fillId="0" borderId="0" xfId="0" applyFont="1" applyAlignment="1">
      <alignment horizontal="right" vertical="center" wrapText="1"/>
    </xf>
    <xf numFmtId="0" fontId="26" fillId="0" borderId="21" xfId="0" applyFont="1" applyBorder="1" applyAlignment="1">
      <alignment horizontal="left" vertical="center" indent="1"/>
    </xf>
    <xf numFmtId="0" fontId="26" fillId="0" borderId="22" xfId="0" applyFont="1" applyBorder="1" applyAlignment="1">
      <alignment horizontal="left" vertical="center" indent="1"/>
    </xf>
    <xf numFmtId="167" fontId="26" fillId="0" borderId="21" xfId="0" applyNumberFormat="1" applyFont="1" applyBorder="1" applyAlignment="1">
      <alignment horizontal="left" vertical="center" indent="1"/>
    </xf>
    <xf numFmtId="167" fontId="26" fillId="0" borderId="22" xfId="0" applyNumberFormat="1" applyFont="1" applyBorder="1" applyAlignment="1">
      <alignment horizontal="left" vertical="center" indent="1"/>
    </xf>
    <xf numFmtId="0" fontId="32" fillId="0" borderId="23" xfId="0" applyFont="1" applyBorder="1" applyAlignment="1">
      <alignment horizontal="left" vertical="top" wrapText="1"/>
    </xf>
    <xf numFmtId="0" fontId="33" fillId="0" borderId="15" xfId="0" applyFont="1" applyBorder="1" applyAlignment="1">
      <alignment vertical="center"/>
    </xf>
    <xf numFmtId="0" fontId="33" fillId="0" borderId="15" xfId="0" applyFont="1" applyBorder="1" applyAlignment="1">
      <alignment horizontal="left" vertical="center"/>
    </xf>
    <xf numFmtId="0" fontId="34" fillId="0" borderId="15" xfId="0" applyFont="1" applyBorder="1" applyAlignment="1">
      <alignment vertical="center"/>
    </xf>
    <xf numFmtId="0" fontId="35" fillId="0" borderId="15" xfId="0" applyFont="1" applyBorder="1" applyAlignment="1">
      <alignment horizontal="right" wrapText="1"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8" fillId="37" borderId="16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indent="1"/>
    </xf>
    <xf numFmtId="0" fontId="38" fillId="39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8" fillId="41" borderId="16" xfId="0" applyFont="1" applyFill="1" applyBorder="1" applyAlignment="1">
      <alignment horizontal="center" vertical="center"/>
    </xf>
    <xf numFmtId="49" fontId="39" fillId="0" borderId="0" xfId="0" applyNumberFormat="1" applyFont="1" applyAlignment="1">
      <alignment horizontal="center" vertical="top"/>
    </xf>
    <xf numFmtId="0" fontId="40" fillId="0" borderId="0" xfId="0" applyFont="1" applyAlignment="1">
      <alignment vertical="top"/>
    </xf>
    <xf numFmtId="0" fontId="41" fillId="40" borderId="12" xfId="0" applyFont="1" applyFill="1" applyBorder="1" applyAlignment="1">
      <alignment horizontal="center" vertical="center"/>
    </xf>
    <xf numFmtId="0" fontId="41" fillId="40" borderId="13" xfId="0" applyFont="1" applyFill="1" applyBorder="1" applyAlignment="1">
      <alignment horizontal="center" vertical="center"/>
    </xf>
    <xf numFmtId="0" fontId="41" fillId="40" borderId="14" xfId="0" applyFont="1" applyFill="1" applyBorder="1" applyAlignment="1">
      <alignment horizontal="center" vertical="center"/>
    </xf>
    <xf numFmtId="0" fontId="42" fillId="0" borderId="0" xfId="0" applyFont="1"/>
    <xf numFmtId="166" fontId="43" fillId="0" borderId="11" xfId="0" applyNumberFormat="1" applyFont="1" applyBorder="1" applyAlignment="1">
      <alignment horizontal="center" vertical="center"/>
    </xf>
    <xf numFmtId="166" fontId="43" fillId="0" borderId="11" xfId="52" applyNumberFormat="1" applyFont="1" applyFill="1" applyBorder="1">
      <alignment horizontal="center" vertical="center"/>
    </xf>
    <xf numFmtId="166" fontId="43" fillId="0" borderId="11" xfId="51" applyNumberFormat="1" applyFont="1" applyBorder="1">
      <alignment horizontal="center" vertical="center"/>
    </xf>
    <xf numFmtId="0" fontId="43" fillId="0" borderId="0" xfId="0" applyFont="1" applyAlignment="1">
      <alignment horizontal="center" vertical="center"/>
    </xf>
    <xf numFmtId="166" fontId="43" fillId="0" borderId="1" xfId="53" applyNumberFormat="1" applyFont="1" applyFill="1">
      <alignment horizontal="center" vertical="center"/>
    </xf>
    <xf numFmtId="166" fontId="43" fillId="0" borderId="1" xfId="51" applyNumberFormat="1" applyFont="1">
      <alignment horizontal="center" vertical="center"/>
    </xf>
    <xf numFmtId="166" fontId="43" fillId="0" borderId="1" xfId="52" applyNumberFormat="1" applyFont="1" applyFill="1">
      <alignment horizontal="center" vertical="center"/>
    </xf>
    <xf numFmtId="166" fontId="43" fillId="0" borderId="1" xfId="54" applyNumberFormat="1" applyFont="1" applyFill="1">
      <alignment horizontal="center" vertical="center"/>
    </xf>
    <xf numFmtId="166" fontId="43" fillId="0" borderId="1" xfId="1" applyNumberFormat="1" applyFont="1" applyFill="1">
      <alignment horizontal="center" vertical="center"/>
    </xf>
    <xf numFmtId="166" fontId="43" fillId="0" borderId="1" xfId="50" applyNumberFormat="1" applyFont="1" applyFill="1">
      <alignment horizontal="center" vertical="center"/>
    </xf>
    <xf numFmtId="166" fontId="43" fillId="0" borderId="1" xfId="0" applyNumberFormat="1" applyFont="1" applyBorder="1" applyAlignment="1">
      <alignment horizontal="center" vertical="center"/>
    </xf>
    <xf numFmtId="0" fontId="43" fillId="0" borderId="0" xfId="0" applyFont="1"/>
    <xf numFmtId="166" fontId="44" fillId="0" borderId="0" xfId="0" applyNumberFormat="1" applyFont="1"/>
    <xf numFmtId="0" fontId="44" fillId="0" borderId="0" xfId="0" applyFont="1"/>
    <xf numFmtId="0" fontId="45" fillId="0" borderId="15" xfId="0" applyFont="1" applyBorder="1"/>
    <xf numFmtId="0" fontId="47" fillId="0" borderId="15" xfId="0" applyFont="1" applyBorder="1" applyAlignment="1">
      <alignment vertical="center"/>
    </xf>
  </cellXfs>
  <cellStyles count="56">
    <cellStyle name="20% - Accent1" xfId="27" builtinId="30" hidden="1"/>
    <cellStyle name="20% - Accent2" xfId="31" builtinId="34" hidden="1"/>
    <cellStyle name="20% - Accent3" xfId="35" builtinId="38" hidden="1"/>
    <cellStyle name="20% - Accent4" xfId="39" builtinId="42" hidden="1"/>
    <cellStyle name="20% - Accent5" xfId="43" builtinId="46" hidden="1"/>
    <cellStyle name="20% - Accent6" xfId="47" builtinId="50" hidden="1"/>
    <cellStyle name="40% - Accent1" xfId="28" builtinId="31" hidden="1"/>
    <cellStyle name="40% - Accent2" xfId="32" builtinId="35" hidden="1"/>
    <cellStyle name="40% - Accent3" xfId="36" builtinId="39" hidden="1"/>
    <cellStyle name="40% - Accent4" xfId="40" builtinId="43" hidden="1"/>
    <cellStyle name="40% - Accent5" xfId="44" builtinId="47" hidden="1"/>
    <cellStyle name="40% - Accent6" xfId="48" builtinId="51" hidden="1"/>
    <cellStyle name="60% - Accent1" xfId="29" builtinId="32" hidden="1"/>
    <cellStyle name="60% - Accent2" xfId="33" builtinId="36" hidden="1"/>
    <cellStyle name="60% - Accent3" xfId="37" builtinId="40" hidden="1"/>
    <cellStyle name="60% - Accent4" xfId="41" builtinId="44" hidden="1"/>
    <cellStyle name="60% - Accent5" xfId="45" builtinId="48" hidden="1"/>
    <cellStyle name="60% - Accent6" xfId="49" builtinId="52" hidden="1"/>
    <cellStyle name="Accent1" xfId="26" builtinId="29" hidden="1"/>
    <cellStyle name="Accent2" xfId="30" builtinId="33" hidden="1"/>
    <cellStyle name="Accent3" xfId="34" builtinId="37" hidden="1"/>
    <cellStyle name="Accent4" xfId="38" builtinId="41" hidden="1"/>
    <cellStyle name="Accent5" xfId="42" builtinId="45" hidden="1"/>
    <cellStyle name="Accent6" xfId="46" builtinId="49" hidden="1"/>
    <cellStyle name="Bad" xfId="15" builtinId="27" hidden="1"/>
    <cellStyle name="Calculation" xfId="19" builtinId="22" hidden="1"/>
    <cellStyle name="Check Cell" xfId="21" builtinId="23" hidden="1"/>
    <cellStyle name="Comma" xfId="4" builtinId="3" hidden="1"/>
    <cellStyle name="Comma [0]" xfId="5" builtinId="6" hidden="1"/>
    <cellStyle name="Currency" xfId="6" builtinId="4" hidden="1"/>
    <cellStyle name="Currency [0]" xfId="7" builtinId="7" hidden="1"/>
    <cellStyle name="Day Off" xfId="51"/>
    <cellStyle name="Day Shift" xfId="52"/>
    <cellStyle name="Day/Night Shift" xfId="54"/>
    <cellStyle name="Explanatory Text" xfId="24" builtinId="53" hidden="1"/>
    <cellStyle name="Followed Hyperlink" xfId="3" builtinId="9" hidden="1"/>
    <cellStyle name="Good" xfId="14" builtinId="26" hidden="1"/>
    <cellStyle name="Heading 1" xfId="10" builtinId="16" hidden="1"/>
    <cellStyle name="Heading 2" xfId="11" builtinId="17" hidden="1"/>
    <cellStyle name="Heading 3" xfId="12" builtinId="18" hidden="1"/>
    <cellStyle name="Heading 4" xfId="13" builtinId="19" hidden="1"/>
    <cellStyle name="Holidays" xfId="1"/>
    <cellStyle name="Hyperlink" xfId="2" builtinId="8" hidden="1"/>
    <cellStyle name="Input" xfId="17" builtinId="20" hidden="1"/>
    <cellStyle name="Linked Cell" xfId="20" builtinId="24" hidden="1"/>
    <cellStyle name="Neutral" xfId="16" builtinId="28" hidden="1"/>
    <cellStyle name="Night Shift" xfId="53"/>
    <cellStyle name="Non Working" xfId="50"/>
    <cellStyle name="Normal" xfId="0" builtinId="0"/>
    <cellStyle name="Normal 2" xfId="55"/>
    <cellStyle name="Note" xfId="23" builtinId="10" hidden="1"/>
    <cellStyle name="Output" xfId="18" builtinId="21" hidden="1"/>
    <cellStyle name="Percent" xfId="8" builtinId="5" hidden="1"/>
    <cellStyle name="Title" xfId="9" builtinId="15" hidden="1"/>
    <cellStyle name="Total" xfId="25" builtinId="25" hidden="1"/>
    <cellStyle name="Warning Text" xfId="22" builtinId="11" hidden="1"/>
  </cellStyles>
  <dxfs count="7"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7"/>
  <colors>
    <mruColors>
      <color rgb="FF5AAB59"/>
      <color rgb="FF6AAB4C"/>
      <color rgb="FFAE452D"/>
      <color rgb="FFC06B3F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400050</xdr:colOff>
          <xdr:row>0</xdr:row>
          <xdr:rowOff>342900</xdr:rowOff>
        </xdr:from>
        <xdr:to>
          <xdr:col>28</xdr:col>
          <xdr:colOff>142875</xdr:colOff>
          <xdr:row>0</xdr:row>
          <xdr:rowOff>647700</xdr:rowOff>
        </xdr:to>
        <xdr:sp macro="" textlink="">
          <xdr:nvSpPr>
            <xdr:cNvPr id="1025" name="Spinner" descr="Use the spinner button to change calendar year or change the year in cel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 Shift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G32"/>
  <sheetViews>
    <sheetView showGridLines="0" showRowColHeaders="0" tabSelected="1" zoomScaleNormal="100" workbookViewId="0">
      <selection activeCell="P4" sqref="P4"/>
    </sheetView>
  </sheetViews>
  <sheetFormatPr defaultColWidth="0" defaultRowHeight="26.1" customHeight="1" x14ac:dyDescent="0.2"/>
  <cols>
    <col min="1" max="1" width="1.77734375" style="58" customWidth="1"/>
    <col min="2" max="8" width="4.77734375" style="58" customWidth="1"/>
    <col min="9" max="9" width="4.33203125" style="58" customWidth="1"/>
    <col min="10" max="16" width="4.77734375" style="58" customWidth="1"/>
    <col min="17" max="17" width="4.33203125" style="58" customWidth="1"/>
    <col min="18" max="24" width="4.77734375" style="58" customWidth="1"/>
    <col min="25" max="25" width="4.33203125" style="58" customWidth="1"/>
    <col min="26" max="32" width="4.77734375" style="58" customWidth="1"/>
    <col min="33" max="33" width="1.77734375" style="58" customWidth="1"/>
    <col min="34" max="16384" width="2.88671875" style="58" hidden="1"/>
  </cols>
  <sheetData>
    <row r="1" spans="2:33" s="30" customFormat="1" ht="65.25" customHeight="1" x14ac:dyDescent="0.75">
      <c r="B1" s="59" t="s">
        <v>37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60"/>
      <c r="N1" s="60"/>
      <c r="O1" s="6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8">
        <v>2020</v>
      </c>
      <c r="AD1" s="28"/>
      <c r="AE1" s="28"/>
      <c r="AF1" s="28"/>
      <c r="AG1" s="29"/>
    </row>
    <row r="2" spans="2:33" s="30" customFormat="1" ht="14.1" customHeight="1" x14ac:dyDescent="0.3">
      <c r="B2" s="31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2:33" s="30" customFormat="1" ht="24" customHeight="1" x14ac:dyDescent="0.3">
      <c r="B3" s="34"/>
      <c r="C3" s="35" t="str">
        <f>IF('Shift Pattern'!D4=0,"",'Shift Pattern'!D4)</f>
        <v>6:00 AM to 2:00 PM</v>
      </c>
      <c r="H3" s="36"/>
      <c r="I3" s="35" t="str">
        <f>IF('Shift Pattern'!D5=0,"",'Shift Pattern'!D5)</f>
        <v>10:00 PM to 6:00 AM</v>
      </c>
      <c r="L3" s="37"/>
      <c r="N3" s="38"/>
      <c r="O3" s="35" t="str">
        <f>IF('Shift Pattern'!D6=0,"",'Shift Pattern'!D6)</f>
        <v/>
      </c>
    </row>
    <row r="4" spans="2:33" s="30" customFormat="1" ht="26.1" customHeight="1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33" s="40" customFormat="1" ht="25.5" customHeight="1" x14ac:dyDescent="0.3">
      <c r="B5" s="39" t="s">
        <v>6</v>
      </c>
      <c r="C5" s="39"/>
      <c r="D5" s="39"/>
      <c r="E5" s="39"/>
      <c r="F5" s="39"/>
      <c r="G5" s="39"/>
      <c r="H5" s="39"/>
      <c r="J5" s="39" t="s">
        <v>12</v>
      </c>
      <c r="K5" s="39"/>
      <c r="L5" s="39"/>
      <c r="M5" s="39"/>
      <c r="N5" s="39"/>
      <c r="O5" s="39"/>
      <c r="P5" s="39"/>
      <c r="R5" s="39" t="s">
        <v>13</v>
      </c>
      <c r="S5" s="39"/>
      <c r="T5" s="39"/>
      <c r="U5" s="39"/>
      <c r="V5" s="39"/>
      <c r="W5" s="39"/>
      <c r="X5" s="39"/>
      <c r="Z5" s="39" t="s">
        <v>14</v>
      </c>
      <c r="AA5" s="39"/>
      <c r="AB5" s="39"/>
      <c r="AC5" s="39"/>
      <c r="AD5" s="39"/>
      <c r="AE5" s="39"/>
      <c r="AF5" s="39"/>
    </row>
    <row r="6" spans="2:33" s="44" customFormat="1" ht="26.1" customHeight="1" x14ac:dyDescent="0.25">
      <c r="B6" s="41" t="s">
        <v>0</v>
      </c>
      <c r="C6" s="42" t="s">
        <v>7</v>
      </c>
      <c r="D6" s="42" t="s">
        <v>8</v>
      </c>
      <c r="E6" s="42" t="s">
        <v>9</v>
      </c>
      <c r="F6" s="42" t="s">
        <v>10</v>
      </c>
      <c r="G6" s="42" t="s">
        <v>11</v>
      </c>
      <c r="H6" s="43" t="s">
        <v>1</v>
      </c>
      <c r="J6" s="41" t="s">
        <v>0</v>
      </c>
      <c r="K6" s="42" t="s">
        <v>7</v>
      </c>
      <c r="L6" s="42" t="s">
        <v>8</v>
      </c>
      <c r="M6" s="42" t="s">
        <v>9</v>
      </c>
      <c r="N6" s="42" t="s">
        <v>10</v>
      </c>
      <c r="O6" s="42" t="s">
        <v>11</v>
      </c>
      <c r="P6" s="43" t="s">
        <v>1</v>
      </c>
      <c r="R6" s="41" t="s">
        <v>0</v>
      </c>
      <c r="S6" s="42" t="s">
        <v>7</v>
      </c>
      <c r="T6" s="42" t="s">
        <v>8</v>
      </c>
      <c r="U6" s="42" t="s">
        <v>9</v>
      </c>
      <c r="V6" s="42" t="s">
        <v>10</v>
      </c>
      <c r="W6" s="42" t="s">
        <v>11</v>
      </c>
      <c r="X6" s="43" t="s">
        <v>1</v>
      </c>
      <c r="Z6" s="41" t="s">
        <v>0</v>
      </c>
      <c r="AA6" s="42" t="s">
        <v>7</v>
      </c>
      <c r="AB6" s="42" t="s">
        <v>8</v>
      </c>
      <c r="AC6" s="42" t="s">
        <v>9</v>
      </c>
      <c r="AD6" s="42" t="s">
        <v>10</v>
      </c>
      <c r="AE6" s="42" t="s">
        <v>11</v>
      </c>
      <c r="AF6" s="43" t="s">
        <v>1</v>
      </c>
    </row>
    <row r="7" spans="2:33" s="48" customFormat="1" ht="26.1" customHeight="1" x14ac:dyDescent="0.3">
      <c r="B7" s="45" t="str">
        <f>IF(DAY(JanSun1)=1,"",IF(AND(YEAR(JanSun1+1)=CalendarYear,MONTH(JanSun1+1)=1),JanSun1+1,""))</f>
        <v/>
      </c>
      <c r="C7" s="45" t="str">
        <f>IF(DAY(JanSun1)=1,"",IF(AND(YEAR(JanSun1+2)=CalendarYear,MONTH(JanSun1+2)=1),JanSun1+2,""))</f>
        <v/>
      </c>
      <c r="D7" s="46" t="str">
        <f>IF(DAY(JanSun1)=1,"",IF(AND(YEAR(JanSun1+3)=CalendarYear,MONTH(JanSun1+3)=1),JanSun1+3,""))</f>
        <v/>
      </c>
      <c r="E7" s="46">
        <f>IF(DAY(JanSun1)=1,"",IF(AND(YEAR(JanSun1+4)=CalendarYear,MONTH(JanSun1+4)=1),JanSun1+4,""))</f>
        <v>43831</v>
      </c>
      <c r="F7" s="46">
        <f>IF(DAY(JanSun1)=1,"",IF(AND(YEAR(JanSun1+5)=CalendarYear,MONTH(JanSun1+5)=1),JanSun1+5,""))</f>
        <v>43832</v>
      </c>
      <c r="G7" s="47">
        <f>IF(DAY(JanSun1)=1,"",IF(AND(YEAR(JanSun1+6)=CalendarYear,MONTH(JanSun1+6)=1),JanSun1+6,""))</f>
        <v>43833</v>
      </c>
      <c r="H7" s="47">
        <f>IF(DAY(JanSun1)=1,IF(AND(YEAR(JanSun1)=CalendarYear,MONTH(JanSun1)=1),JanSun1,""),IF(AND(YEAR(JanSun1+7)=CalendarYear,MONTH(JanSun1+7)=1),JanSun1+7,""))</f>
        <v>43834</v>
      </c>
      <c r="J7" s="45" t="str">
        <f>IF(DAY(FebSun1)=1,"",IF(AND(YEAR(FebSun1+1)=CalendarYear,MONTH(FebSun1+1)=2),FebSun1+1,""))</f>
        <v/>
      </c>
      <c r="K7" s="45" t="str">
        <f>IF(DAY(FebSun1)=1,"",IF(AND(YEAR(FebSun1+2)=CalendarYear,MONTH(FebSun1+2)=2),FebSun1+2,""))</f>
        <v/>
      </c>
      <c r="L7" s="46" t="str">
        <f>IF(DAY(FebSun1)=1,"",IF(AND(YEAR(FebSun1+3)=CalendarYear,MONTH(FebSun1+3)=2),FebSun1+3,""))</f>
        <v/>
      </c>
      <c r="M7" s="46" t="str">
        <f>IF(DAY(FebSun1)=1,"",IF(AND(YEAR(FebSun1+4)=CalendarYear,MONTH(FebSun1+4)=2),FebSun1+4,""))</f>
        <v/>
      </c>
      <c r="N7" s="46" t="str">
        <f>IF(DAY(FebSun1)=1,"",IF(AND(YEAR(FebSun1+5)=CalendarYear,MONTH(FebSun1+5)=2),FebSun1+5,""))</f>
        <v/>
      </c>
      <c r="O7" s="47" t="str">
        <f>IF(DAY(FebSun1)=1,"",IF(AND(YEAR(FebSun1+6)=CalendarYear,MONTH(FebSun1+6)=2),FebSun1+6,""))</f>
        <v/>
      </c>
      <c r="P7" s="47">
        <f>IF(DAY(FebSun1)=1,IF(AND(YEAR(FebSun1)=CalendarYear,MONTH(FebSun1)=2),FebSun1,""),IF(AND(YEAR(FebSun1+7)=CalendarYear,MONTH(FebSun1+7)=2),FebSun1+7,""))</f>
        <v>43862</v>
      </c>
      <c r="R7" s="45">
        <f>IF(DAY(MarSun1)=1,"",IF(AND(YEAR(MarSun1+1)=CalendarYear,MONTH(MarSun1+1)=3),MarSun1+1,""))</f>
        <v>43891</v>
      </c>
      <c r="S7" s="45">
        <f>IF(DAY(MarSun1)=1,"",IF(AND(YEAR(MarSun1+2)=CalendarYear,MONTH(MarSun1+2)=3),MarSun1+2,""))</f>
        <v>43892</v>
      </c>
      <c r="T7" s="46">
        <f>IF(DAY(MarSun1)=1,"",IF(AND(YEAR(MarSun1+3)=CalendarYear,MONTH(MarSun1+3)=3),MarSun1+3,""))</f>
        <v>43893</v>
      </c>
      <c r="U7" s="46">
        <f>IF(DAY(MarSun1)=1,"",IF(AND(YEAR(MarSun1+4)=CalendarYear,MONTH(MarSun1+4)=3),MarSun1+4,""))</f>
        <v>43894</v>
      </c>
      <c r="V7" s="46">
        <f>IF(DAY(MarSun1)=1,"",IF(AND(YEAR(MarSun1+5)=CalendarYear,MONTH(MarSun1+5)=3),MarSun1+5,""))</f>
        <v>43895</v>
      </c>
      <c r="W7" s="47">
        <f>IF(DAY(MarSun1)=1,"",IF(AND(YEAR(MarSun1+6)=CalendarYear,MONTH(MarSun1+6)=3),MarSun1+6,""))</f>
        <v>43896</v>
      </c>
      <c r="X7" s="47">
        <f>IF(DAY(MarSun1)=1,IF(AND(YEAR(MarSun1)=CalendarYear,MONTH(MarSun1)=3),MarSun1,""),IF(AND(YEAR(MarSun1+7)=CalendarYear,MONTH(MarSun1+7)=3),MarSun1+7,""))</f>
        <v>43897</v>
      </c>
      <c r="Z7" s="45" t="str">
        <f>IF(DAY(AprSun1)=1,"",IF(AND(YEAR(AprSun1+1)=CalendarYear,MONTH(AprSun1+1)=4),AprSun1+1,""))</f>
        <v/>
      </c>
      <c r="AA7" s="45" t="str">
        <f>IF(DAY(AprSun1)=1,"",IF(AND(YEAR(AprSun1+2)=CalendarYear,MONTH(AprSun1+2)=4),AprSun1+2,""))</f>
        <v/>
      </c>
      <c r="AB7" s="46" t="str">
        <f>IF(DAY(AprSun1)=1,"",IF(AND(YEAR(AprSun1+3)=CalendarYear,MONTH(AprSun1+3)=4),AprSun1+3,""))</f>
        <v/>
      </c>
      <c r="AC7" s="46">
        <f>IF(DAY(AprSun1)=1,"",IF(AND(YEAR(AprSun1+4)=CalendarYear,MONTH(AprSun1+4)=4),AprSun1+4,""))</f>
        <v>43922</v>
      </c>
      <c r="AD7" s="46">
        <f>IF(DAY(AprSun1)=1,"",IF(AND(YEAR(AprSun1+5)=CalendarYear,MONTH(AprSun1+5)=4),AprSun1+5,""))</f>
        <v>43923</v>
      </c>
      <c r="AE7" s="47">
        <f>IF(DAY(AprSun1)=1,"",IF(AND(YEAR(AprSun1+6)=CalendarYear,MONTH(AprSun1+6)=4),AprSun1+6,""))</f>
        <v>43924</v>
      </c>
      <c r="AF7" s="47">
        <f>IF(DAY(AprSun1)=1,IF(AND(YEAR(AprSun1)=CalendarYear,MONTH(AprSun1)=4),AprSun1,""),IF(AND(YEAR(AprSun1+7)=CalendarYear,MONTH(AprSun1+7)=4),AprSun1+7,""))</f>
        <v>43925</v>
      </c>
    </row>
    <row r="8" spans="2:33" s="48" customFormat="1" ht="26.1" customHeight="1" x14ac:dyDescent="0.3">
      <c r="B8" s="49">
        <f>IF(DAY(JanSun1)=1,IF(AND(YEAR(JanSun1+1)=CalendarYear,MONTH(JanSun1+1)=1),JanSun1+1,""),IF(AND(YEAR(JanSun1+8)=CalendarYear,MONTH(JanSun1+8)=1),JanSun1+8,""))</f>
        <v>43835</v>
      </c>
      <c r="C8" s="49">
        <f>IF(DAY(JanSun1)=1,IF(AND(YEAR(JanSun1+2)=CalendarYear,MONTH(JanSun1+2)=1),JanSun1+2,""),IF(AND(YEAR(JanSun1+9)=CalendarYear,MONTH(JanSun1+9)=1),JanSun1+9,""))</f>
        <v>43836</v>
      </c>
      <c r="D8" s="49">
        <f>IF(DAY(JanSun1)=1,IF(AND(YEAR(JanSun1+3)=CalendarYear,MONTH(JanSun1+3)=1),JanSun1+3,""),IF(AND(YEAR(JanSun1+10)=CalendarYear,MONTH(JanSun1+10)=1),JanSun1+10,""))</f>
        <v>43837</v>
      </c>
      <c r="E8" s="50">
        <f>IF(DAY(JanSun1)=1,IF(AND(YEAR(JanSun1+4)=CalendarYear,MONTH(JanSun1+4)=1),JanSun1+4,""),IF(AND(YEAR(JanSun1+11)=CalendarYear,MONTH(JanSun1+11)=1),JanSun1+11,""))</f>
        <v>43838</v>
      </c>
      <c r="F8" s="50">
        <f>IF(DAY(JanSun1)=1,IF(AND(YEAR(JanSun1+5)=CalendarYear,MONTH(JanSun1+5)=1),JanSun1+5,""),IF(AND(YEAR(JanSun1+12)=CalendarYear,MONTH(JanSun1+12)=1),JanSun1+12,""))</f>
        <v>43839</v>
      </c>
      <c r="G8" s="51">
        <f>IF(DAY(JanSun1)=1,IF(AND(YEAR(JanSun1+6)=CalendarYear,MONTH(JanSun1+6)=1),JanSun1+6,""),IF(AND(YEAR(JanSun1+13)=CalendarYear,MONTH(JanSun1+13)=1),JanSun1+13,""))</f>
        <v>43840</v>
      </c>
      <c r="H8" s="51">
        <f>IF(DAY(JanSun1)=1,IF(AND(YEAR(JanSun1+7)=CalendarYear,MONTH(JanSun1+7)=1),JanSun1+7,""),IF(AND(YEAR(JanSun1+14)=CalendarYear,MONTH(JanSun1+14)=1),JanSun1+14,""))</f>
        <v>43841</v>
      </c>
      <c r="J8" s="49">
        <f>IF(DAY(FebSun1)=1,IF(AND(YEAR(FebSun1+1)=CalendarYear,MONTH(FebSun1+1)=2),FebSun1+1,""),IF(AND(YEAR(FebSun1+8)=CalendarYear,MONTH(FebSun1+8)=2),FebSun1+8,""))</f>
        <v>43863</v>
      </c>
      <c r="K8" s="49">
        <f>IF(DAY(FebSun1)=1,IF(AND(YEAR(FebSun1+2)=CalendarYear,MONTH(FebSun1+2)=2),FebSun1+2,""),IF(AND(YEAR(FebSun1+9)=CalendarYear,MONTH(FebSun1+9)=2),FebSun1+9,""))</f>
        <v>43864</v>
      </c>
      <c r="L8" s="49">
        <f>IF(DAY(FebSun1)=1,IF(AND(YEAR(FebSun1+3)=CalendarYear,MONTH(FebSun1+3)=2),FebSun1+3,""),IF(AND(YEAR(FebSun1+10)=CalendarYear,MONTH(FebSun1+10)=2),FebSun1+10,""))</f>
        <v>43865</v>
      </c>
      <c r="M8" s="50">
        <f>IF(DAY(FebSun1)=1,IF(AND(YEAR(FebSun1+4)=CalendarYear,MONTH(FebSun1+4)=2),FebSun1+4,""),IF(AND(YEAR(FebSun1+11)=CalendarYear,MONTH(FebSun1+11)=2),FebSun1+11,""))</f>
        <v>43866</v>
      </c>
      <c r="N8" s="50">
        <f>IF(DAY(FebSun1)=1,IF(AND(YEAR(FebSun1+5)=CalendarYear,MONTH(FebSun1+5)=2),FebSun1+5,""),IF(AND(YEAR(FebSun1+12)=CalendarYear,MONTH(FebSun1+12)=2),FebSun1+12,""))</f>
        <v>43867</v>
      </c>
      <c r="O8" s="51">
        <f>IF(DAY(FebSun1)=1,IF(AND(YEAR(FebSun1+6)=CalendarYear,MONTH(FebSun1+6)=2),FebSun1+6,""),IF(AND(YEAR(FebSun1+13)=CalendarYear,MONTH(FebSun1+13)=2),FebSun1+13,""))</f>
        <v>43868</v>
      </c>
      <c r="P8" s="51">
        <f>IF(DAY(FebSun1)=1,IF(AND(YEAR(FebSun1+7)=CalendarYear,MONTH(FebSun1+7)=2),FebSun1+7,""),IF(AND(YEAR(FebSun1+14)=CalendarYear,MONTH(FebSun1+14)=2),FebSun1+14,""))</f>
        <v>43869</v>
      </c>
      <c r="R8" s="49">
        <f>IF(DAY(MarSun1)=1,IF(AND(YEAR(MarSun1+1)=CalendarYear,MONTH(MarSun1+1)=3),MarSun1+1,""),IF(AND(YEAR(MarSun1+8)=CalendarYear,MONTH(MarSun1+8)=3),MarSun1+8,""))</f>
        <v>43898</v>
      </c>
      <c r="S8" s="49">
        <f>IF(DAY(MarSun1)=1,IF(AND(YEAR(MarSun1+2)=CalendarYear,MONTH(MarSun1+2)=3),MarSun1+2,""),IF(AND(YEAR(MarSun1+9)=CalendarYear,MONTH(MarSun1+9)=3),MarSun1+9,""))</f>
        <v>43899</v>
      </c>
      <c r="T8" s="49">
        <f>IF(DAY(MarSun1)=1,IF(AND(YEAR(MarSun1+3)=CalendarYear,MONTH(MarSun1+3)=3),MarSun1+3,""),IF(AND(YEAR(MarSun1+10)=CalendarYear,MONTH(MarSun1+10)=3),MarSun1+10,""))</f>
        <v>43900</v>
      </c>
      <c r="U8" s="50">
        <f>IF(DAY(MarSun1)=1,IF(AND(YEAR(MarSun1+4)=CalendarYear,MONTH(MarSun1+4)=3),MarSun1+4,""),IF(AND(YEAR(MarSun1+11)=CalendarYear,MONTH(MarSun1+11)=3),MarSun1+11,""))</f>
        <v>43901</v>
      </c>
      <c r="V8" s="50">
        <f>IF(DAY(MarSun1)=1,IF(AND(YEAR(MarSun1+5)=CalendarYear,MONTH(MarSun1+5)=3),MarSun1+5,""),IF(AND(YEAR(MarSun1+12)=CalendarYear,MONTH(MarSun1+12)=3),MarSun1+12,""))</f>
        <v>43902</v>
      </c>
      <c r="W8" s="51">
        <f>IF(DAY(MarSun1)=1,IF(AND(YEAR(MarSun1+6)=CalendarYear,MONTH(MarSun1+6)=3),MarSun1+6,""),IF(AND(YEAR(MarSun1+13)=CalendarYear,MONTH(MarSun1+13)=3),MarSun1+13,""))</f>
        <v>43903</v>
      </c>
      <c r="X8" s="51">
        <f>IF(DAY(MarSun1)=1,IF(AND(YEAR(MarSun1+7)=CalendarYear,MONTH(MarSun1+7)=3),MarSun1+7,""),IF(AND(YEAR(MarSun1+14)=CalendarYear,MONTH(MarSun1+14)=3),MarSun1+14,""))</f>
        <v>43904</v>
      </c>
      <c r="Z8" s="49">
        <f>IF(DAY(AprSun1)=1,IF(AND(YEAR(AprSun1+1)=CalendarYear,MONTH(AprSun1+1)=4),AprSun1+1,""),IF(AND(YEAR(AprSun1+8)=CalendarYear,MONTH(AprSun1+8)=4),AprSun1+8,""))</f>
        <v>43926</v>
      </c>
      <c r="AA8" s="49">
        <f>IF(DAY(AprSun1)=1,IF(AND(YEAR(AprSun1+2)=CalendarYear,MONTH(AprSun1+2)=4),AprSun1+2,""),IF(AND(YEAR(AprSun1+9)=CalendarYear,MONTH(AprSun1+9)=4),AprSun1+9,""))</f>
        <v>43927</v>
      </c>
      <c r="AB8" s="49">
        <f>IF(DAY(AprSun1)=1,IF(AND(YEAR(AprSun1+3)=CalendarYear,MONTH(AprSun1+3)=4),AprSun1+3,""),IF(AND(YEAR(AprSun1+10)=CalendarYear,MONTH(AprSun1+10)=4),AprSun1+10,""))</f>
        <v>43928</v>
      </c>
      <c r="AC8" s="50">
        <f>IF(DAY(AprSun1)=1,IF(AND(YEAR(AprSun1+4)=CalendarYear,MONTH(AprSun1+4)=4),AprSun1+4,""),IF(AND(YEAR(AprSun1+11)=CalendarYear,MONTH(AprSun1+11)=4),AprSun1+11,""))</f>
        <v>43929</v>
      </c>
      <c r="AD8" s="50">
        <f>IF(DAY(AprSun1)=1,IF(AND(YEAR(AprSun1+5)=CalendarYear,MONTH(AprSun1+5)=4),AprSun1+5,""),IF(AND(YEAR(AprSun1+12)=CalendarYear,MONTH(AprSun1+12)=4),AprSun1+12,""))</f>
        <v>43930</v>
      </c>
      <c r="AE8" s="51">
        <f>IF(DAY(AprSun1)=1,IF(AND(YEAR(AprSun1+6)=CalendarYear,MONTH(AprSun1+6)=4),AprSun1+6,""),IF(AND(YEAR(AprSun1+13)=CalendarYear,MONTH(AprSun1+13)=4),AprSun1+13,""))</f>
        <v>43931</v>
      </c>
      <c r="AF8" s="51">
        <f>IF(DAY(AprSun1)=1,IF(AND(YEAR(AprSun1+7)=CalendarYear,MONTH(AprSun1+7)=4),AprSun1+7,""),IF(AND(YEAR(AprSun1+14)=CalendarYear,MONTH(AprSun1+14)=4),AprSun1+14,""))</f>
        <v>43932</v>
      </c>
    </row>
    <row r="9" spans="2:33" s="48" customFormat="1" ht="26.1" customHeight="1" x14ac:dyDescent="0.3">
      <c r="B9" s="50">
        <f>IF(DAY(JanSun1)=1,IF(AND(YEAR(JanSun1+8)=CalendarYear,MONTH(JanSun1+8)=1),JanSun1+8,""),IF(AND(YEAR(JanSun1+15)=CalendarYear,MONTH(JanSun1+15)=1),JanSun1+15,""))</f>
        <v>43842</v>
      </c>
      <c r="C9" s="50">
        <f>IF(DAY(JanSun1)=1,IF(AND(YEAR(JanSun1+9)=CalendarYear,MONTH(JanSun1+9)=1),JanSun1+9,""),IF(AND(YEAR(JanSun1+16)=CalendarYear,MONTH(JanSun1+16)=1),JanSun1+16,""))</f>
        <v>43843</v>
      </c>
      <c r="D9" s="49">
        <f>IF(DAY(JanSun1)=1,IF(AND(YEAR(JanSun1+10)=CalendarYear,MONTH(JanSun1+10)=1),JanSun1+10,""),IF(AND(YEAR(JanSun1+17)=CalendarYear,MONTH(JanSun1+17)=1),JanSun1+17,""))</f>
        <v>43844</v>
      </c>
      <c r="E9" s="49">
        <f>IF(DAY(JanSun1)=1,IF(AND(YEAR(JanSun1+11)=CalendarYear,MONTH(JanSun1+11)=1),JanSun1+11,""),IF(AND(YEAR(JanSun1+18)=CalendarYear,MONTH(JanSun1+18)=1),JanSun1+18,""))</f>
        <v>43845</v>
      </c>
      <c r="F9" s="52">
        <f>IF(DAY(JanSun1)=1,IF(AND(YEAR(JanSun1+12)=CalendarYear,MONTH(JanSun1+12)=1),JanSun1+12,""),IF(AND(YEAR(JanSun1+19)=CalendarYear,MONTH(JanSun1+19)=1),JanSun1+19,""))</f>
        <v>43846</v>
      </c>
      <c r="G9" s="52">
        <f>IF(DAY(JanSun1)=1,IF(AND(YEAR(JanSun1+13)=CalendarYear,MONTH(JanSun1+13)=1),JanSun1+13,""),IF(AND(YEAR(JanSun1+20)=CalendarYear,MONTH(JanSun1+20)=1),JanSun1+20,""))</f>
        <v>43847</v>
      </c>
      <c r="H9" s="50">
        <f>IF(DAY(JanSun1)=1,IF(AND(YEAR(JanSun1+14)=CalendarYear,MONTH(JanSun1+14)=1),JanSun1+14,""),IF(AND(YEAR(JanSun1+21)=CalendarYear,MONTH(JanSun1+21)=1),JanSun1+21,""))</f>
        <v>43848</v>
      </c>
      <c r="J9" s="50">
        <f>IF(DAY(FebSun1)=1,IF(AND(YEAR(FebSun1+8)=CalendarYear,MONTH(FebSun1+8)=2),FebSun1+8,""),IF(AND(YEAR(FebSun1+15)=CalendarYear,MONTH(FebSun1+15)=2),FebSun1+15,""))</f>
        <v>43870</v>
      </c>
      <c r="K9" s="50">
        <f>IF(DAY(FebSun1)=1,IF(AND(YEAR(FebSun1+9)=CalendarYear,MONTH(FebSun1+9)=2),FebSun1+9,""),IF(AND(YEAR(FebSun1+16)=CalendarYear,MONTH(FebSun1+16)=2),FebSun1+16,""))</f>
        <v>43871</v>
      </c>
      <c r="L9" s="49">
        <f>IF(DAY(FebSun1)=1,IF(AND(YEAR(FebSun1+10)=CalendarYear,MONTH(FebSun1+10)=2),FebSun1+10,""),IF(AND(YEAR(FebSun1+17)=CalendarYear,MONTH(FebSun1+17)=2),FebSun1+17,""))</f>
        <v>43872</v>
      </c>
      <c r="M9" s="49">
        <f>IF(DAY(FebSun1)=1,IF(AND(YEAR(FebSun1+11)=CalendarYear,MONTH(FebSun1+11)=2),FebSun1+11,""),IF(AND(YEAR(FebSun1+18)=CalendarYear,MONTH(FebSun1+18)=2),FebSun1+18,""))</f>
        <v>43873</v>
      </c>
      <c r="N9" s="52">
        <f>IF(DAY(FebSun1)=1,IF(AND(YEAR(FebSun1+12)=CalendarYear,MONTH(FebSun1+12)=2),FebSun1+12,""),IF(AND(YEAR(FebSun1+19)=CalendarYear,MONTH(FebSun1+19)=2),FebSun1+19,""))</f>
        <v>43874</v>
      </c>
      <c r="O9" s="52">
        <f>IF(DAY(FebSun1)=1,IF(AND(YEAR(FebSun1+13)=CalendarYear,MONTH(FebSun1+13)=2),FebSun1+13,""),IF(AND(YEAR(FebSun1+20)=CalendarYear,MONTH(FebSun1+20)=2),FebSun1+20,""))</f>
        <v>43875</v>
      </c>
      <c r="P9" s="50">
        <f>IF(DAY(FebSun1)=1,IF(AND(YEAR(FebSun1+14)=CalendarYear,MONTH(FebSun1+14)=2),FebSun1+14,""),IF(AND(YEAR(FebSun1+21)=CalendarYear,MONTH(FebSun1+21)=2),FebSun1+21,""))</f>
        <v>43876</v>
      </c>
      <c r="R9" s="50">
        <f>IF(DAY(MarSun1)=1,IF(AND(YEAR(MarSun1+8)=CalendarYear,MONTH(MarSun1+8)=3),MarSun1+8,""),IF(AND(YEAR(MarSun1+15)=CalendarYear,MONTH(MarSun1+15)=3),MarSun1+15,""))</f>
        <v>43905</v>
      </c>
      <c r="S9" s="50">
        <f>IF(DAY(MarSun1)=1,IF(AND(YEAR(MarSun1+9)=CalendarYear,MONTH(MarSun1+9)=3),MarSun1+9,""),IF(AND(YEAR(MarSun1+16)=CalendarYear,MONTH(MarSun1+16)=3),MarSun1+16,""))</f>
        <v>43906</v>
      </c>
      <c r="T9" s="49">
        <f>IF(DAY(MarSun1)=1,IF(AND(YEAR(MarSun1+10)=CalendarYear,MONTH(MarSun1+10)=3),MarSun1+10,""),IF(AND(YEAR(MarSun1+17)=CalendarYear,MONTH(MarSun1+17)=3),MarSun1+17,""))</f>
        <v>43907</v>
      </c>
      <c r="U9" s="49">
        <f>IF(DAY(MarSun1)=1,IF(AND(YEAR(MarSun1+11)=CalendarYear,MONTH(MarSun1+11)=3),MarSun1+11,""),IF(AND(YEAR(MarSun1+18)=CalendarYear,MONTH(MarSun1+18)=3),MarSun1+18,""))</f>
        <v>43908</v>
      </c>
      <c r="V9" s="52">
        <f>IF(DAY(MarSun1)=1,IF(AND(YEAR(MarSun1+12)=CalendarYear,MONTH(MarSun1+12)=3),MarSun1+12,""),IF(AND(YEAR(MarSun1+19)=CalendarYear,MONTH(MarSun1+19)=3),MarSun1+19,""))</f>
        <v>43909</v>
      </c>
      <c r="W9" s="52">
        <f>IF(DAY(MarSun1)=1,IF(AND(YEAR(MarSun1+13)=CalendarYear,MONTH(MarSun1+13)=3),MarSun1+13,""),IF(AND(YEAR(MarSun1+20)=CalendarYear,MONTH(MarSun1+20)=3),MarSun1+20,""))</f>
        <v>43910</v>
      </c>
      <c r="X9" s="50">
        <f>IF(DAY(MarSun1)=1,IF(AND(YEAR(MarSun1+14)=CalendarYear,MONTH(MarSun1+14)=3),MarSun1+14,""),IF(AND(YEAR(MarSun1+21)=CalendarYear,MONTH(MarSun1+21)=3),MarSun1+21,""))</f>
        <v>43911</v>
      </c>
      <c r="Z9" s="50">
        <f>IF(DAY(AprSun1)=1,IF(AND(YEAR(AprSun1+8)=CalendarYear,MONTH(AprSun1+8)=4),AprSun1+8,""),IF(AND(YEAR(AprSun1+15)=CalendarYear,MONTH(AprSun1+15)=4),AprSun1+15,""))</f>
        <v>43933</v>
      </c>
      <c r="AA9" s="50">
        <f>IF(DAY(AprSun1)=1,IF(AND(YEAR(AprSun1+9)=CalendarYear,MONTH(AprSun1+9)=4),AprSun1+9,""),IF(AND(YEAR(AprSun1+16)=CalendarYear,MONTH(AprSun1+16)=4),AprSun1+16,""))</f>
        <v>43934</v>
      </c>
      <c r="AB9" s="49">
        <f>IF(DAY(AprSun1)=1,IF(AND(YEAR(AprSun1+10)=CalendarYear,MONTH(AprSun1+10)=4),AprSun1+10,""),IF(AND(YEAR(AprSun1+17)=CalendarYear,MONTH(AprSun1+17)=4),AprSun1+17,""))</f>
        <v>43935</v>
      </c>
      <c r="AC9" s="49">
        <f>IF(DAY(AprSun1)=1,IF(AND(YEAR(AprSun1+11)=CalendarYear,MONTH(AprSun1+11)=4),AprSun1+11,""),IF(AND(YEAR(AprSun1+18)=CalendarYear,MONTH(AprSun1+18)=4),AprSun1+18,""))</f>
        <v>43936</v>
      </c>
      <c r="AD9" s="52">
        <f>IF(DAY(AprSun1)=1,IF(AND(YEAR(AprSun1+12)=CalendarYear,MONTH(AprSun1+12)=4),AprSun1+12,""),IF(AND(YEAR(AprSun1+19)=CalendarYear,MONTH(AprSun1+19)=4),AprSun1+19,""))</f>
        <v>43937</v>
      </c>
      <c r="AE9" s="52">
        <f>IF(DAY(AprSun1)=1,IF(AND(YEAR(AprSun1+13)=CalendarYear,MONTH(AprSun1+13)=4),AprSun1+13,""),IF(AND(YEAR(AprSun1+20)=CalendarYear,MONTH(AprSun1+20)=4),AprSun1+20,""))</f>
        <v>43938</v>
      </c>
      <c r="AF9" s="50">
        <f>IF(DAY(AprSun1)=1,IF(AND(YEAR(AprSun1+14)=CalendarYear,MONTH(AprSun1+14)=4),AprSun1+14,""),IF(AND(YEAR(AprSun1+21)=CalendarYear,MONTH(AprSun1+21)=4),AprSun1+21,""))</f>
        <v>43939</v>
      </c>
    </row>
    <row r="10" spans="2:33" s="48" customFormat="1" ht="26.1" customHeight="1" x14ac:dyDescent="0.3">
      <c r="B10" s="51">
        <f>IF(DAY(JanSun1)=1,IF(AND(YEAR(JanSun1+15)=CalendarYear,MONTH(JanSun1+15)=1),JanSun1+15,""),IF(AND(YEAR(JanSun1+22)=CalendarYear,MONTH(JanSun1+22)=1),JanSun1+22,""))</f>
        <v>43849</v>
      </c>
      <c r="C10" s="51">
        <f>IF(DAY(JanSun1)=1,IF(AND(YEAR(JanSun1+16)=CalendarYear,MONTH(JanSun1+16)=1),JanSun1+16,""),IF(AND(YEAR(JanSun1+23)=CalendarYear,MONTH(JanSun1+23)=1),JanSun1+23,""))</f>
        <v>43850</v>
      </c>
      <c r="D10" s="51">
        <f>IF(DAY(JanSun1)=1,IF(AND(YEAR(JanSun1+17)=CalendarYear,MONTH(JanSun1+17)=1),JanSun1+17,""),IF(AND(YEAR(JanSun1+24)=CalendarYear,MONTH(JanSun1+24)=1),JanSun1+24,""))</f>
        <v>43851</v>
      </c>
      <c r="E10" s="50">
        <f>IF(DAY(JanSun1)=1,IF(AND(YEAR(JanSun1+18)=CalendarYear,MONTH(JanSun1+18)=1),JanSun1+18,""),IF(AND(YEAR(JanSun1+25)=CalendarYear,MONTH(JanSun1+25)=1),JanSun1+25,""))</f>
        <v>43852</v>
      </c>
      <c r="F10" s="53">
        <f>IF(DAY(JanSun1)=1,IF(AND(YEAR(JanSun1+19)=CalendarYear,MONTH(JanSun1+19)=1),JanSun1+19,""),IF(AND(YEAR(JanSun1+26)=CalendarYear,MONTH(JanSun1+26)=1),JanSun1+26,""))</f>
        <v>43853</v>
      </c>
      <c r="G10" s="50">
        <f>IF(DAY(JanSun1)=1,IF(AND(YEAR(JanSun1+20)=CalendarYear,MONTH(JanSun1+20)=1),JanSun1+20,""),IF(AND(YEAR(JanSun1+27)=CalendarYear,MONTH(JanSun1+27)=1),JanSun1+27,""))</f>
        <v>43854</v>
      </c>
      <c r="H10" s="50">
        <f>IF(DAY(JanSun1)=1,IF(AND(YEAR(JanSun1+21)=CalendarYear,MONTH(JanSun1+21)=1),JanSun1+21,""),IF(AND(YEAR(JanSun1+28)=CalendarYear,MONTH(JanSun1+28)=1),JanSun1+28,""))</f>
        <v>43855</v>
      </c>
      <c r="J10" s="51">
        <f>IF(DAY(FebSun1)=1,IF(AND(YEAR(FebSun1+15)=CalendarYear,MONTH(FebSun1+15)=2),FebSun1+15,""),IF(AND(YEAR(FebSun1+22)=CalendarYear,MONTH(FebSun1+22)=2),FebSun1+22,""))</f>
        <v>43877</v>
      </c>
      <c r="K10" s="51">
        <f>IF(DAY(FebSun1)=1,IF(AND(YEAR(FebSun1+16)=CalendarYear,MONTH(FebSun1+16)=2),FebSun1+16,""),IF(AND(YEAR(FebSun1+23)=CalendarYear,MONTH(FebSun1+23)=2),FebSun1+23,""))</f>
        <v>43878</v>
      </c>
      <c r="L10" s="51">
        <f>IF(DAY(FebSun1)=1,IF(AND(YEAR(FebSun1+17)=CalendarYear,MONTH(FebSun1+17)=2),FebSun1+17,""),IF(AND(YEAR(FebSun1+24)=CalendarYear,MONTH(FebSun1+24)=2),FebSun1+24,""))</f>
        <v>43879</v>
      </c>
      <c r="M10" s="50">
        <f>IF(DAY(FebSun1)=1,IF(AND(YEAR(FebSun1+18)=CalendarYear,MONTH(FebSun1+18)=2),FebSun1+18,""),IF(AND(YEAR(FebSun1+25)=CalendarYear,MONTH(FebSun1+25)=2),FebSun1+25,""))</f>
        <v>43880</v>
      </c>
      <c r="N10" s="53">
        <f>IF(DAY(FebSun1)=1,IF(AND(YEAR(FebSun1+19)=CalendarYear,MONTH(FebSun1+19)=2),FebSun1+19,""),IF(AND(YEAR(FebSun1+26)=CalendarYear,MONTH(FebSun1+26)=2),FebSun1+26,""))</f>
        <v>43881</v>
      </c>
      <c r="O10" s="50">
        <f>IF(DAY(FebSun1)=1,IF(AND(YEAR(FebSun1+20)=CalendarYear,MONTH(FebSun1+20)=2),FebSun1+20,""),IF(AND(YEAR(FebSun1+27)=CalendarYear,MONTH(FebSun1+27)=2),FebSun1+27,""))</f>
        <v>43882</v>
      </c>
      <c r="P10" s="50">
        <f>IF(DAY(FebSun1)=1,IF(AND(YEAR(FebSun1+21)=CalendarYear,MONTH(FebSun1+21)=2),FebSun1+21,""),IF(AND(YEAR(FebSun1+28)=CalendarYear,MONTH(FebSun1+28)=2),FebSun1+28,""))</f>
        <v>43883</v>
      </c>
      <c r="R10" s="51">
        <f>IF(DAY(MarSun1)=1,IF(AND(YEAR(MarSun1+15)=CalendarYear,MONTH(MarSun1+15)=3),MarSun1+15,""),IF(AND(YEAR(MarSun1+22)=CalendarYear,MONTH(MarSun1+22)=3),MarSun1+22,""))</f>
        <v>43912</v>
      </c>
      <c r="S10" s="51">
        <f>IF(DAY(MarSun1)=1,IF(AND(YEAR(MarSun1+16)=CalendarYear,MONTH(MarSun1+16)=3),MarSun1+16,""),IF(AND(YEAR(MarSun1+23)=CalendarYear,MONTH(MarSun1+23)=3),MarSun1+23,""))</f>
        <v>43913</v>
      </c>
      <c r="T10" s="51">
        <f>IF(DAY(MarSun1)=1,IF(AND(YEAR(MarSun1+17)=CalendarYear,MONTH(MarSun1+17)=3),MarSun1+17,""),IF(AND(YEAR(MarSun1+24)=CalendarYear,MONTH(MarSun1+24)=3),MarSun1+24,""))</f>
        <v>43914</v>
      </c>
      <c r="U10" s="50">
        <f>IF(DAY(MarSun1)=1,IF(AND(YEAR(MarSun1+18)=CalendarYear,MONTH(MarSun1+18)=3),MarSun1+18,""),IF(AND(YEAR(MarSun1+25)=CalendarYear,MONTH(MarSun1+25)=3),MarSun1+25,""))</f>
        <v>43915</v>
      </c>
      <c r="V10" s="53">
        <f>IF(DAY(MarSun1)=1,IF(AND(YEAR(MarSun1+19)=CalendarYear,MONTH(MarSun1+19)=3),MarSun1+19,""),IF(AND(YEAR(MarSun1+26)=CalendarYear,MONTH(MarSun1+26)=3),MarSun1+26,""))</f>
        <v>43916</v>
      </c>
      <c r="W10" s="50">
        <f>IF(DAY(MarSun1)=1,IF(AND(YEAR(MarSun1+20)=CalendarYear,MONTH(MarSun1+20)=3),MarSun1+20,""),IF(AND(YEAR(MarSun1+27)=CalendarYear,MONTH(MarSun1+27)=3),MarSun1+27,""))</f>
        <v>43917</v>
      </c>
      <c r="X10" s="50">
        <f>IF(DAY(MarSun1)=1,IF(AND(YEAR(MarSun1+21)=CalendarYear,MONTH(MarSun1+21)=3),MarSun1+21,""),IF(AND(YEAR(MarSun1+28)=CalendarYear,MONTH(MarSun1+28)=3),MarSun1+28,""))</f>
        <v>43918</v>
      </c>
      <c r="Z10" s="51">
        <f>IF(DAY(AprSun1)=1,IF(AND(YEAR(AprSun1+15)=CalendarYear,MONTH(AprSun1+15)=4),AprSun1+15,""),IF(AND(YEAR(AprSun1+22)=CalendarYear,MONTH(AprSun1+22)=4),AprSun1+22,""))</f>
        <v>43940</v>
      </c>
      <c r="AA10" s="51">
        <f>IF(DAY(AprSun1)=1,IF(AND(YEAR(AprSun1+16)=CalendarYear,MONTH(AprSun1+16)=4),AprSun1+16,""),IF(AND(YEAR(AprSun1+23)=CalendarYear,MONTH(AprSun1+23)=4),AprSun1+23,""))</f>
        <v>43941</v>
      </c>
      <c r="AB10" s="51">
        <f>IF(DAY(AprSun1)=1,IF(AND(YEAR(AprSun1+17)=CalendarYear,MONTH(AprSun1+17)=4),AprSun1+17,""),IF(AND(YEAR(AprSun1+24)=CalendarYear,MONTH(AprSun1+24)=4),AprSun1+24,""))</f>
        <v>43942</v>
      </c>
      <c r="AC10" s="50">
        <f>IF(DAY(AprSun1)=1,IF(AND(YEAR(AprSun1+18)=CalendarYear,MONTH(AprSun1+18)=4),AprSun1+18,""),IF(AND(YEAR(AprSun1+25)=CalendarYear,MONTH(AprSun1+25)=4),AprSun1+25,""))</f>
        <v>43943</v>
      </c>
      <c r="AD10" s="53">
        <f>IF(DAY(AprSun1)=1,IF(AND(YEAR(AprSun1+19)=CalendarYear,MONTH(AprSun1+19)=4),AprSun1+19,""),IF(AND(YEAR(AprSun1+26)=CalendarYear,MONTH(AprSun1+26)=4),AprSun1+26,""))</f>
        <v>43944</v>
      </c>
      <c r="AE10" s="50">
        <f>IF(DAY(AprSun1)=1,IF(AND(YEAR(AprSun1+20)=CalendarYear,MONTH(AprSun1+20)=4),AprSun1+20,""),IF(AND(YEAR(AprSun1+27)=CalendarYear,MONTH(AprSun1+27)=4),AprSun1+27,""))</f>
        <v>43945</v>
      </c>
      <c r="AF10" s="50">
        <f>IF(DAY(AprSun1)=1,IF(AND(YEAR(AprSun1+21)=CalendarYear,MONTH(AprSun1+21)=4),AprSun1+21,""),IF(AND(YEAR(AprSun1+28)=CalendarYear,MONTH(AprSun1+28)=4),AprSun1+28,""))</f>
        <v>43946</v>
      </c>
    </row>
    <row r="11" spans="2:33" s="48" customFormat="1" ht="26.1" customHeight="1" x14ac:dyDescent="0.3">
      <c r="B11" s="49">
        <f>IF(DAY(JanSun1)=1,IF(AND(YEAR(JanSun1+22)=CalendarYear,MONTH(JanSun1+22)=1),JanSun1+22,""),IF(AND(YEAR(JanSun1+29)=CalendarYear,MONTH(JanSun1+29)=1),JanSun1+29,""))</f>
        <v>43856</v>
      </c>
      <c r="C11" s="49">
        <f>IF(DAY(JanSun1)=1,IF(AND(YEAR(JanSun1+23)=CalendarYear,MONTH(JanSun1+23)=1),JanSun1+23,""),IF(AND(YEAR(JanSun1+30)=CalendarYear,MONTH(JanSun1+30)=1),JanSun1+30,""))</f>
        <v>43857</v>
      </c>
      <c r="D11" s="54">
        <f>IF(DAY(JanSun1)=1,IF(AND(YEAR(JanSun1+24)=CalendarYear,MONTH(JanSun1+24)=1),JanSun1+24,""),IF(AND(YEAR(JanSun1+31)=CalendarYear,MONTH(JanSun1+31)=1),JanSun1+31,""))</f>
        <v>43858</v>
      </c>
      <c r="E11" s="54">
        <f>IF(DAY(JanSun1)=1,IF(AND(YEAR(JanSun1+25)=CalendarYear,MONTH(JanSun1+25)=1),JanSun1+25,""),IF(AND(YEAR(JanSun1+32)=CalendarYear,MONTH(JanSun1+32)=1),JanSun1+32,""))</f>
        <v>43859</v>
      </c>
      <c r="F11" s="54">
        <f>IF(DAY(JanSun1)=1,IF(AND(YEAR(JanSun1+26)=CalendarYear,MONTH(JanSun1+26)=1),JanSun1+26,""),IF(AND(YEAR(JanSun1+33)=CalendarYear,MONTH(JanSun1+33)=1),JanSun1+33,""))</f>
        <v>43860</v>
      </c>
      <c r="G11" s="55">
        <f>IF(DAY(JanSun1)=1,IF(AND(YEAR(JanSun1+27)=CalendarYear,MONTH(JanSun1+27)=1),JanSun1+27,""),IF(AND(YEAR(JanSun1+34)=CalendarYear,MONTH(JanSun1+34)=1),JanSun1+34,""))</f>
        <v>43861</v>
      </c>
      <c r="H11" s="55" t="str">
        <f>IF(DAY(JanSun1)=1,IF(AND(YEAR(JanSun1+28)=CalendarYear,MONTH(JanSun1+28)=1),JanSun1+28,""),IF(AND(YEAR(JanSun1+35)=CalendarYear,MONTH(JanSun1+35)=1),JanSun1+35,""))</f>
        <v/>
      </c>
      <c r="J11" s="49">
        <f>IF(DAY(FebSun1)=1,IF(AND(YEAR(FebSun1+22)=CalendarYear,MONTH(FebSun1+22)=2),FebSun1+22,""),IF(AND(YEAR(FebSun1+29)=CalendarYear,MONTH(FebSun1+29)=2),FebSun1+29,""))</f>
        <v>43884</v>
      </c>
      <c r="K11" s="49">
        <f>IF(DAY(FebSun1)=1,IF(AND(YEAR(FebSun1+23)=CalendarYear,MONTH(FebSun1+23)=2),FebSun1+23,""),IF(AND(YEAR(FebSun1+30)=CalendarYear,MONTH(FebSun1+30)=2),FebSun1+30,""))</f>
        <v>43885</v>
      </c>
      <c r="L11" s="54">
        <f>IF(DAY(FebSun1)=1,IF(AND(YEAR(FebSun1+24)=CalendarYear,MONTH(FebSun1+24)=2),FebSun1+24,""),IF(AND(YEAR(FebSun1+31)=CalendarYear,MONTH(FebSun1+31)=2),FebSun1+31,""))</f>
        <v>43886</v>
      </c>
      <c r="M11" s="54">
        <f>IF(DAY(FebSun1)=1,IF(AND(YEAR(FebSun1+25)=CalendarYear,MONTH(FebSun1+25)=2),FebSun1+25,""),IF(AND(YEAR(FebSun1+32)=CalendarYear,MONTH(FebSun1+32)=2),FebSun1+32,""))</f>
        <v>43887</v>
      </c>
      <c r="N11" s="54">
        <f>IF(DAY(FebSun1)=1,IF(AND(YEAR(FebSun1+26)=CalendarYear,MONTH(FebSun1+26)=2),FebSun1+26,""),IF(AND(YEAR(FebSun1+33)=CalendarYear,MONTH(FebSun1+33)=2),FebSun1+33,""))</f>
        <v>43888</v>
      </c>
      <c r="O11" s="55">
        <f>IF(DAY(FebSun1)=1,IF(AND(YEAR(FebSun1+27)=CalendarYear,MONTH(FebSun1+27)=2),FebSun1+27,""),IF(AND(YEAR(FebSun1+34)=CalendarYear,MONTH(FebSun1+34)=2),FebSun1+34,""))</f>
        <v>43889</v>
      </c>
      <c r="P11" s="55">
        <f>IF(DAY(FebSun1)=1,IF(AND(YEAR(FebSun1+28)=CalendarYear,MONTH(FebSun1+28)=2),FebSun1+28,""),IF(AND(YEAR(FebSun1+35)=CalendarYear,MONTH(FebSun1+35)=2),FebSun1+35,""))</f>
        <v>43890</v>
      </c>
      <c r="R11" s="49">
        <f>IF(DAY(MarSun1)=1,IF(AND(YEAR(MarSun1+22)=CalendarYear,MONTH(MarSun1+22)=3),MarSun1+22,""),IF(AND(YEAR(MarSun1+29)=CalendarYear,MONTH(MarSun1+29)=3),MarSun1+29,""))</f>
        <v>43919</v>
      </c>
      <c r="S11" s="49">
        <f>IF(DAY(MarSun1)=1,IF(AND(YEAR(MarSun1+23)=CalendarYear,MONTH(MarSun1+23)=3),MarSun1+23,""),IF(AND(YEAR(MarSun1+30)=CalendarYear,MONTH(MarSun1+30)=3),MarSun1+30,""))</f>
        <v>43920</v>
      </c>
      <c r="T11" s="54">
        <f>IF(DAY(MarSun1)=1,IF(AND(YEAR(MarSun1+24)=CalendarYear,MONTH(MarSun1+24)=3),MarSun1+24,""),IF(AND(YEAR(MarSun1+31)=CalendarYear,MONTH(MarSun1+31)=3),MarSun1+31,""))</f>
        <v>43921</v>
      </c>
      <c r="U11" s="54" t="str">
        <f>IF(DAY(MarSun1)=1,IF(AND(YEAR(MarSun1+25)=CalendarYear,MONTH(MarSun1+25)=3),MarSun1+25,""),IF(AND(YEAR(MarSun1+32)=CalendarYear,MONTH(MarSun1+32)=3),MarSun1+32,""))</f>
        <v/>
      </c>
      <c r="V11" s="54" t="str">
        <f>IF(DAY(MarSun1)=1,IF(AND(YEAR(MarSun1+26)=CalendarYear,MONTH(MarSun1+26)=3),MarSun1+26,""),IF(AND(YEAR(MarSun1+33)=CalendarYear,MONTH(MarSun1+33)=3),MarSun1+33,""))</f>
        <v/>
      </c>
      <c r="W11" s="55" t="str">
        <f>IF(DAY(MarSun1)=1,IF(AND(YEAR(MarSun1+27)=CalendarYear,MONTH(MarSun1+27)=3),MarSun1+27,""),IF(AND(YEAR(MarSun1+34)=CalendarYear,MONTH(MarSun1+34)=3),MarSun1+34,""))</f>
        <v/>
      </c>
      <c r="X11" s="55" t="str">
        <f>IF(DAY(MarSun1)=1,IF(AND(YEAR(MarSun1+28)=CalendarYear,MONTH(MarSun1+28)=3),MarSun1+28,""),IF(AND(YEAR(MarSun1+35)=CalendarYear,MONTH(MarSun1+35)=3),MarSun1+35,""))</f>
        <v/>
      </c>
      <c r="Z11" s="49">
        <f>IF(DAY(AprSun1)=1,IF(AND(YEAR(AprSun1+22)=CalendarYear,MONTH(AprSun1+22)=4),AprSun1+22,""),IF(AND(YEAR(AprSun1+29)=CalendarYear,MONTH(AprSun1+29)=4),AprSun1+29,""))</f>
        <v>43947</v>
      </c>
      <c r="AA11" s="49">
        <f>IF(DAY(AprSun1)=1,IF(AND(YEAR(AprSun1+23)=CalendarYear,MONTH(AprSun1+23)=4),AprSun1+23,""),IF(AND(YEAR(AprSun1+30)=CalendarYear,MONTH(AprSun1+30)=4),AprSun1+30,""))</f>
        <v>43948</v>
      </c>
      <c r="AB11" s="54">
        <f>IF(DAY(AprSun1)=1,IF(AND(YEAR(AprSun1+24)=CalendarYear,MONTH(AprSun1+24)=4),AprSun1+24,""),IF(AND(YEAR(AprSun1+31)=CalendarYear,MONTH(AprSun1+31)=4),AprSun1+31,""))</f>
        <v>43949</v>
      </c>
      <c r="AC11" s="54">
        <f>IF(DAY(AprSun1)=1,IF(AND(YEAR(AprSun1+25)=CalendarYear,MONTH(AprSun1+25)=4),AprSun1+25,""),IF(AND(YEAR(AprSun1+32)=CalendarYear,MONTH(AprSun1+32)=4),AprSun1+32,""))</f>
        <v>43950</v>
      </c>
      <c r="AD11" s="54">
        <f>IF(DAY(AprSun1)=1,IF(AND(YEAR(AprSun1+26)=CalendarYear,MONTH(AprSun1+26)=4),AprSun1+26,""),IF(AND(YEAR(AprSun1+33)=CalendarYear,MONTH(AprSun1+33)=4),AprSun1+33,""))</f>
        <v>43951</v>
      </c>
      <c r="AE11" s="55" t="str">
        <f>IF(DAY(AprSun1)=1,IF(AND(YEAR(AprSun1+27)=CalendarYear,MONTH(AprSun1+27)=4),AprSun1+27,""),IF(AND(YEAR(AprSun1+34)=CalendarYear,MONTH(AprSun1+34)=4),AprSun1+34,""))</f>
        <v/>
      </c>
      <c r="AF11" s="55" t="str">
        <f>IF(DAY(AprSun1)=1,IF(AND(YEAR(AprSun1+28)=CalendarYear,MONTH(AprSun1+28)=4),AprSun1+28,""),IF(AND(YEAR(AprSun1+35)=CalendarYear,MONTH(AprSun1+35)=4),AprSun1+35,""))</f>
        <v/>
      </c>
    </row>
    <row r="12" spans="2:33" s="48" customFormat="1" ht="26.1" customHeight="1" x14ac:dyDescent="0.3">
      <c r="B12" s="49" t="str">
        <f>IF(DAY(JanSun1)=1,IF(AND(YEAR(JanSun1+29)=CalendarYear,MONTH(JanSun1+29)=1),JanSun1+29,""),IF(AND(YEAR(JanSun1+36)=CalendarYear,MONTH(JanSun1+36)=1),JanSun1+36,""))</f>
        <v/>
      </c>
      <c r="C12" s="49" t="str">
        <f>IF(DAY(JanSun1)=1,IF(AND(YEAR(JanSun1+30)=CalendarYear,MONTH(JanSun1+30)=1),JanSun1+30,""),IF(AND(YEAR(JanSun1+37)=CalendarYear,MONTH(JanSun1+37)=1),JanSun1+37,""))</f>
        <v/>
      </c>
      <c r="D12" s="54" t="str">
        <f>IF(DAY(JanSun1)=1,IF(AND(YEAR(JanSun1+31)=CalendarYear,MONTH(JanSun1+31)=1),JanSun1+31,""),IF(AND(YEAR(JanSun1+38)=CalendarYear,MONTH(JanSun1+38)=1),JanSun1+38,""))</f>
        <v/>
      </c>
      <c r="E12" s="54" t="str">
        <f>IF(DAY(JanSun1)=1,IF(AND(YEAR(JanSun1+32)=CalendarYear,MONTH(JanSun1+32)=1),JanSun1+32,""),IF(AND(YEAR(JanSun1+39)=CalendarYear,MONTH(JanSun1+39)=1),JanSun1+39,""))</f>
        <v/>
      </c>
      <c r="F12" s="54" t="str">
        <f>IF(DAY(JanSun1)=1,IF(AND(YEAR(JanSun1+33)=CalendarYear,MONTH(JanSun1+33)=1),JanSun1+33,""),IF(AND(YEAR(JanSun1+40)=CalendarYear,MONTH(JanSun1+40)=1),JanSun1+40,""))</f>
        <v/>
      </c>
      <c r="G12" s="55" t="str">
        <f>IF(DAY(JanSun1)=1,IF(AND(YEAR(JanSun1+34)=CalendarYear,MONTH(JanSun1+34)=1),JanSun1+34,""),IF(AND(YEAR(JanSun1+41)=CalendarYear,MONTH(JanSun1+41)=1),JanSun1+41,""))</f>
        <v/>
      </c>
      <c r="H12" s="55" t="str">
        <f>IF(DAY(JanSun1)=1,IF(AND(YEAR(JanSun1+35)=CalendarYear,MONTH(JanSun1+35)=1),JanSun1+35,""),IF(AND(YEAR(JanSun1+42)=CalendarYear,MONTH(JanSun1+42)=1),JanSun1+42,""))</f>
        <v/>
      </c>
      <c r="J12" s="49" t="str">
        <f>IF(DAY(FebSun1)=1,IF(AND(YEAR(FebSun1+29)=CalendarYear,MONTH(FebSun1+29)=2),FebSun1+29,""),IF(AND(YEAR(FebSun1+36)=CalendarYear,MONTH(FebSun1+36)=2),FebSun1+36,""))</f>
        <v/>
      </c>
      <c r="K12" s="49" t="str">
        <f>IF(DAY(FebSun1)=1,IF(AND(YEAR(FebSun1+30)=CalendarYear,MONTH(FebSun1+30)=2),FebSun1+30,""),IF(AND(YEAR(FebSun1+37)=CalendarYear,MONTH(FebSun1+37)=2),FebSun1+37,""))</f>
        <v/>
      </c>
      <c r="L12" s="54" t="str">
        <f>IF(DAY(FebSun1)=1,IF(AND(YEAR(FebSun1+31)=CalendarYear,MONTH(FebSun1+31)=2),FebSun1+31,""),IF(AND(YEAR(FebSun1+38)=CalendarYear,MONTH(FebSun1+38)=2),FebSun1+38,""))</f>
        <v/>
      </c>
      <c r="M12" s="54" t="str">
        <f>IF(DAY(FebSun1)=1,IF(AND(YEAR(FebSun1+32)=CalendarYear,MONTH(FebSun1+32)=2),FebSun1+32,""),IF(AND(YEAR(FebSun1+39)=CalendarYear,MONTH(FebSun1+39)=2),FebSun1+39,""))</f>
        <v/>
      </c>
      <c r="N12" s="54" t="str">
        <f>IF(DAY(FebSun1)=1,IF(AND(YEAR(FebSun1+33)=CalendarYear,MONTH(FebSun1+33)=2),FebSun1+33,""),IF(AND(YEAR(FebSun1+40)=CalendarYear,MONTH(FebSun1+40)=2),FebSun1+40,""))</f>
        <v/>
      </c>
      <c r="O12" s="55" t="str">
        <f>IF(DAY(FebSun1)=1,IF(AND(YEAR(FebSun1+34)=CalendarYear,MONTH(FebSun1+34)=2),FebSun1+34,""),IF(AND(YEAR(FebSun1+41)=CalendarYear,MONTH(FebSun1+41)=2),FebSun1+41,""))</f>
        <v/>
      </c>
      <c r="P12" s="55" t="str">
        <f>IF(DAY(FebSun1)=1,IF(AND(YEAR(FebSun1+35)=CalendarYear,MONTH(FebSun1+35)=2),FebSun1+35,""),IF(AND(YEAR(FebSun1+42)=CalendarYear,MONTH(FebSun1+42)=2),FebSun1+42,""))</f>
        <v/>
      </c>
      <c r="R12" s="49" t="str">
        <f>IF(DAY(MarSun1)=1,IF(AND(YEAR(MarSun1+29)=CalendarYear,MONTH(MarSun1+29)=3),MarSun1+29,""),IF(AND(YEAR(MarSun1+36)=CalendarYear,MONTH(MarSun1+36)=3),MarSun1+36,""))</f>
        <v/>
      </c>
      <c r="S12" s="49" t="str">
        <f>IF(DAY(MarSun1)=1,IF(AND(YEAR(MarSun1+30)=CalendarYear,MONTH(MarSun1+30)=3),MarSun1+30,""),IF(AND(YEAR(MarSun1+37)=CalendarYear,MONTH(MarSun1+37)=3),MarSun1+37,""))</f>
        <v/>
      </c>
      <c r="T12" s="54" t="str">
        <f>IF(DAY(MarSun1)=1,IF(AND(YEAR(MarSun1+31)=CalendarYear,MONTH(MarSun1+31)=3),MarSun1+31,""),IF(AND(YEAR(MarSun1+38)=CalendarYear,MONTH(MarSun1+38)=3),MarSun1+38,""))</f>
        <v/>
      </c>
      <c r="U12" s="54" t="str">
        <f>IF(DAY(MarSun1)=1,IF(AND(YEAR(MarSun1+32)=CalendarYear,MONTH(MarSun1+32)=3),MarSun1+32,""),IF(AND(YEAR(MarSun1+39)=CalendarYear,MONTH(MarSun1+39)=3),MarSun1+39,""))</f>
        <v/>
      </c>
      <c r="V12" s="54" t="str">
        <f>IF(DAY(MarSun1)=1,IF(AND(YEAR(MarSun1+33)=CalendarYear,MONTH(MarSun1+33)=3),MarSun1+33,""),IF(AND(YEAR(MarSun1+40)=CalendarYear,MONTH(MarSun1+40)=3),MarSun1+40,""))</f>
        <v/>
      </c>
      <c r="W12" s="55" t="str">
        <f>IF(DAY(MarSun1)=1,IF(AND(YEAR(MarSun1+34)=CalendarYear,MONTH(MarSun1+34)=3),MarSun1+34,""),IF(AND(YEAR(MarSun1+41)=CalendarYear,MONTH(MarSun1+41)=3),MarSun1+41,""))</f>
        <v/>
      </c>
      <c r="X12" s="55" t="str">
        <f>IF(DAY(MarSun1)=1,IF(AND(YEAR(MarSun1+35)=CalendarYear,MONTH(MarSun1+35)=3),MarSun1+35,""),IF(AND(YEAR(MarSun1+42)=CalendarYear,MONTH(MarSun1+42)=3),MarSun1+42,""))</f>
        <v/>
      </c>
      <c r="Z12" s="49" t="str">
        <f>IF(DAY(AprSun1)=1,IF(AND(YEAR(AprSun1+29)=CalendarYear,MONTH(AprSun1+29)=4),AprSun1+29,""),IF(AND(YEAR(AprSun1+36)=CalendarYear,MONTH(AprSun1+36)=4),AprSun1+36,""))</f>
        <v/>
      </c>
      <c r="AA12" s="49" t="str">
        <f>IF(DAY(AprSun1)=1,IF(AND(YEAR(AprSun1+30)=CalendarYear,MONTH(AprSun1+30)=4),AprSun1+30,""),IF(AND(YEAR(AprSun1+37)=CalendarYear,MONTH(AprSun1+37)=4),AprSun1+37,""))</f>
        <v/>
      </c>
      <c r="AB12" s="54" t="str">
        <f>IF(DAY(AprSun1)=1,IF(AND(YEAR(AprSun1+31)=CalendarYear,MONTH(AprSun1+31)=4),AprSun1+31,""),IF(AND(YEAR(AprSun1+38)=CalendarYear,MONTH(AprSun1+38)=4),AprSun1+38,""))</f>
        <v/>
      </c>
      <c r="AC12" s="54" t="str">
        <f>IF(DAY(AprSun1)=1,IF(AND(YEAR(AprSun1+32)=CalendarYear,MONTH(AprSun1+32)=4),AprSun1+32,""),IF(AND(YEAR(AprSun1+39)=CalendarYear,MONTH(AprSun1+39)=4),AprSun1+39,""))</f>
        <v/>
      </c>
      <c r="AD12" s="54" t="str">
        <f>IF(DAY(AprSun1)=1,IF(AND(YEAR(AprSun1+33)=CalendarYear,MONTH(AprSun1+33)=4),AprSun1+33,""),IF(AND(YEAR(AprSun1+40)=CalendarYear,MONTH(AprSun1+40)=4),AprSun1+40,""))</f>
        <v/>
      </c>
      <c r="AE12" s="55" t="str">
        <f>IF(DAY(AprSun1)=1,IF(AND(YEAR(AprSun1+34)=CalendarYear,MONTH(AprSun1+34)=4),AprSun1+34,""),IF(AND(YEAR(AprSun1+41)=CalendarYear,MONTH(AprSun1+41)=4),AprSun1+41,""))</f>
        <v/>
      </c>
      <c r="AF12" s="55" t="str">
        <f>IF(DAY(AprSun1)=1,IF(AND(YEAR(AprSun1+35)=CalendarYear,MONTH(AprSun1+35)=4),AprSun1+35,""),IF(AND(YEAR(AprSun1+42)=CalendarYear,MONTH(AprSun1+42)=4),AprSun1+42,""))</f>
        <v/>
      </c>
    </row>
    <row r="13" spans="2:33" s="56" customFormat="1" ht="18" customHeight="1" x14ac:dyDescent="0.3"/>
    <row r="14" spans="2:33" s="40" customFormat="1" ht="25.5" customHeight="1" x14ac:dyDescent="0.3">
      <c r="B14" s="39" t="s">
        <v>15</v>
      </c>
      <c r="C14" s="39"/>
      <c r="D14" s="39"/>
      <c r="E14" s="39"/>
      <c r="F14" s="39"/>
      <c r="G14" s="39"/>
      <c r="H14" s="39"/>
      <c r="J14" s="39" t="s">
        <v>16</v>
      </c>
      <c r="K14" s="39"/>
      <c r="L14" s="39"/>
      <c r="M14" s="39"/>
      <c r="N14" s="39"/>
      <c r="O14" s="39"/>
      <c r="P14" s="39"/>
      <c r="R14" s="39" t="s">
        <v>17</v>
      </c>
      <c r="S14" s="39"/>
      <c r="T14" s="39"/>
      <c r="U14" s="39"/>
      <c r="V14" s="39"/>
      <c r="W14" s="39"/>
      <c r="X14" s="39"/>
      <c r="Z14" s="39" t="s">
        <v>18</v>
      </c>
      <c r="AA14" s="39"/>
      <c r="AB14" s="39"/>
      <c r="AC14" s="39"/>
      <c r="AD14" s="39"/>
      <c r="AE14" s="39"/>
      <c r="AF14" s="39"/>
    </row>
    <row r="15" spans="2:33" s="44" customFormat="1" ht="26.1" customHeight="1" x14ac:dyDescent="0.25">
      <c r="B15" s="41" t="s">
        <v>0</v>
      </c>
      <c r="C15" s="42" t="s">
        <v>7</v>
      </c>
      <c r="D15" s="42" t="s">
        <v>8</v>
      </c>
      <c r="E15" s="42" t="s">
        <v>9</v>
      </c>
      <c r="F15" s="42" t="s">
        <v>10</v>
      </c>
      <c r="G15" s="42" t="s">
        <v>11</v>
      </c>
      <c r="H15" s="43" t="s">
        <v>1</v>
      </c>
      <c r="J15" s="41" t="s">
        <v>0</v>
      </c>
      <c r="K15" s="42" t="s">
        <v>7</v>
      </c>
      <c r="L15" s="42" t="s">
        <v>8</v>
      </c>
      <c r="M15" s="42" t="s">
        <v>9</v>
      </c>
      <c r="N15" s="42" t="s">
        <v>10</v>
      </c>
      <c r="O15" s="42" t="s">
        <v>11</v>
      </c>
      <c r="P15" s="43" t="s">
        <v>1</v>
      </c>
      <c r="R15" s="41" t="s">
        <v>0</v>
      </c>
      <c r="S15" s="42" t="s">
        <v>7</v>
      </c>
      <c r="T15" s="42" t="s">
        <v>8</v>
      </c>
      <c r="U15" s="42" t="s">
        <v>9</v>
      </c>
      <c r="V15" s="42" t="s">
        <v>10</v>
      </c>
      <c r="W15" s="42" t="s">
        <v>11</v>
      </c>
      <c r="X15" s="43" t="s">
        <v>1</v>
      </c>
      <c r="Z15" s="41" t="s">
        <v>0</v>
      </c>
      <c r="AA15" s="42" t="s">
        <v>7</v>
      </c>
      <c r="AB15" s="42" t="s">
        <v>8</v>
      </c>
      <c r="AC15" s="42" t="s">
        <v>9</v>
      </c>
      <c r="AD15" s="42" t="s">
        <v>10</v>
      </c>
      <c r="AE15" s="42" t="s">
        <v>11</v>
      </c>
      <c r="AF15" s="43" t="s">
        <v>1</v>
      </c>
    </row>
    <row r="16" spans="2:33" s="48" customFormat="1" ht="26.1" customHeight="1" x14ac:dyDescent="0.3">
      <c r="B16" s="45" t="str">
        <f>IF(DAY(MaySun1)=1,"",IF(AND(YEAR(MaySun1+1)=CalendarYear,MONTH(MaySun1+1)=5),MaySun1+1,""))</f>
        <v/>
      </c>
      <c r="C16" s="45" t="str">
        <f>IF(DAY(MaySun1)=1,"",IF(AND(YEAR(MaySun1+2)=CalendarYear,MONTH(MaySun1+2)=5),MaySun1+2,""))</f>
        <v/>
      </c>
      <c r="D16" s="46" t="str">
        <f>IF(DAY(MaySun1)=1,"",IF(AND(YEAR(MaySun1+3)=CalendarYear,MONTH(MaySun1+3)=5),MaySun1+3,""))</f>
        <v/>
      </c>
      <c r="E16" s="46" t="str">
        <f>IF(DAY(MaySun1)=1,"",IF(AND(YEAR(MaySun1+4)=CalendarYear,MONTH(MaySun1+4)=5),MaySun1+4,""))</f>
        <v/>
      </c>
      <c r="F16" s="46" t="str">
        <f>IF(DAY(MaySun1)=1,"",IF(AND(YEAR(MaySun1+5)=CalendarYear,MONTH(MaySun1+5)=5),MaySun1+5,""))</f>
        <v/>
      </c>
      <c r="G16" s="47">
        <f>IF(DAY(MaySun1)=1,"",IF(AND(YEAR(MaySun1+6)=CalendarYear,MONTH(MaySun1+6)=5),MaySun1+6,""))</f>
        <v>43952</v>
      </c>
      <c r="H16" s="47">
        <f>IF(DAY(MaySun1)=1,IF(AND(YEAR(MaySun1)=CalendarYear,MONTH(MaySun1)=5),MaySun1,""),IF(AND(YEAR(MaySun1+7)=CalendarYear,MONTH(MaySun1+7)=5),MaySun1+7,""))</f>
        <v>43953</v>
      </c>
      <c r="J16" s="45" t="str">
        <f>IF(DAY(JunSun1)=1,"",IF(AND(YEAR(JunSun1+1)=CalendarYear,MONTH(JunSun1+1)=6),JunSun1+1,""))</f>
        <v/>
      </c>
      <c r="K16" s="45">
        <f>IF(DAY(JunSun1)=1,"",IF(AND(YEAR(JunSun1+2)=CalendarYear,MONTH(JunSun1+2)=6),JunSun1+2,""))</f>
        <v>43983</v>
      </c>
      <c r="L16" s="46">
        <f>IF(DAY(JunSun1)=1,"",IF(AND(YEAR(JunSun1+3)=CalendarYear,MONTH(JunSun1+3)=6),JunSun1+3,""))</f>
        <v>43984</v>
      </c>
      <c r="M16" s="46">
        <f>IF(DAY(JunSun1)=1,"",IF(AND(YEAR(JunSun1+4)=CalendarYear,MONTH(JunSun1+4)=6),JunSun1+4,""))</f>
        <v>43985</v>
      </c>
      <c r="N16" s="46">
        <f>IF(DAY(JunSun1)=1,"",IF(AND(YEAR(JunSun1+5)=CalendarYear,MONTH(JunSun1+5)=6),JunSun1+5,""))</f>
        <v>43986</v>
      </c>
      <c r="O16" s="47">
        <f>IF(DAY(JunSun1)=1,"",IF(AND(YEAR(JunSun1+6)=CalendarYear,MONTH(JunSun1+6)=6),JunSun1+6,""))</f>
        <v>43987</v>
      </c>
      <c r="P16" s="47">
        <f>IF(DAY(JunSun1)=1,IF(AND(YEAR(JunSun1)=CalendarYear,MONTH(JunSun1)=6),JunSun1,""),IF(AND(YEAR(JunSun1+7)=CalendarYear,MONTH(JunSun1+7)=6),JunSun1+7,""))</f>
        <v>43988</v>
      </c>
      <c r="R16" s="45" t="str">
        <f>IF(DAY(JulSun1)=1,"",IF(AND(YEAR(JulSun1+1)=CalendarYear,MONTH(JulSun1+1)=7),JulSun1+1,""))</f>
        <v/>
      </c>
      <c r="S16" s="45" t="str">
        <f>IF(DAY(JulSun1)=1,"",IF(AND(YEAR(JulSun1+2)=CalendarYear,MONTH(JulSun1+2)=7),JulSun1+2,""))</f>
        <v/>
      </c>
      <c r="T16" s="46" t="str">
        <f>IF(DAY(JulSun1)=1,"",IF(AND(YEAR(JulSun1+3)=CalendarYear,MONTH(JulSun1+3)=7),JulSun1+3,""))</f>
        <v/>
      </c>
      <c r="U16" s="46">
        <f>IF(DAY(JulSun1)=1,"",IF(AND(YEAR(JulSun1+4)=CalendarYear,MONTH(JulSun1+4)=7),JulSun1+4,""))</f>
        <v>44013</v>
      </c>
      <c r="V16" s="46">
        <f>IF(DAY(JulSun1)=1,"",IF(AND(YEAR(JulSun1+5)=CalendarYear,MONTH(JulSun1+5)=7),JulSun1+5,""))</f>
        <v>44014</v>
      </c>
      <c r="W16" s="47">
        <f>IF(DAY(JulSun1)=1,"",IF(AND(YEAR(JulSun1+6)=CalendarYear,MONTH(JulSun1+6)=7),JulSun1+6,""))</f>
        <v>44015</v>
      </c>
      <c r="X16" s="47">
        <f>IF(DAY(JulSun1)=1,IF(AND(YEAR(JulSun1)=CalendarYear,MONTH(JulSun1)=7),JulSun1,""),IF(AND(YEAR(JulSun1+7)=CalendarYear,MONTH(JulSun1+7)=7),JulSun1+7,""))</f>
        <v>44016</v>
      </c>
      <c r="Z16" s="45" t="str">
        <f>IF(DAY(AugSun1)=1,"",IF(AND(YEAR(AugSun1+1)=CalendarYear,MONTH(AugSun1+1)=8),AugSun1+1,""))</f>
        <v/>
      </c>
      <c r="AA16" s="45" t="str">
        <f>IF(DAY(AugSun1)=1,"",IF(AND(YEAR(AugSun1+2)=CalendarYear,MONTH(AugSun1+2)=8),AugSun1+2,""))</f>
        <v/>
      </c>
      <c r="AB16" s="46" t="str">
        <f>IF(DAY(AugSun1)=1,"",IF(AND(YEAR(AugSun1+3)=CalendarYear,MONTH(AugSun1+3)=8),AugSun1+3,""))</f>
        <v/>
      </c>
      <c r="AC16" s="46" t="str">
        <f>IF(DAY(AugSun1)=1,"",IF(AND(YEAR(AugSun1+4)=CalendarYear,MONTH(AugSun1+4)=8),AugSun1+4,""))</f>
        <v/>
      </c>
      <c r="AD16" s="46" t="str">
        <f>IF(DAY(AugSun1)=1,"",IF(AND(YEAR(AugSun1+5)=CalendarYear,MONTH(AugSun1+5)=8),AugSun1+5,""))</f>
        <v/>
      </c>
      <c r="AE16" s="47" t="str">
        <f>IF(DAY(AugSun1)=1,"",IF(AND(YEAR(AugSun1+6)=CalendarYear,MONTH(AugSun1+6)=8),AugSun1+6,""))</f>
        <v/>
      </c>
      <c r="AF16" s="47">
        <f>IF(DAY(AugSun1)=1,IF(AND(YEAR(AugSun1)=CalendarYear,MONTH(AugSun1)=8),AugSun1,""),IF(AND(YEAR(AugSun1+7)=CalendarYear,MONTH(AugSun1+7)=8),AugSun1+7,""))</f>
        <v>44044</v>
      </c>
    </row>
    <row r="17" spans="2:32" s="48" customFormat="1" ht="26.1" customHeight="1" x14ac:dyDescent="0.3">
      <c r="B17" s="49">
        <f>IF(DAY(MaySun1)=1,IF(AND(YEAR(MaySun1+1)=CalendarYear,MONTH(MaySun1+1)=5),MaySun1+1,""),IF(AND(YEAR(MaySun1+8)=CalendarYear,MONTH(MaySun1+8)=5),MaySun1+8,""))</f>
        <v>43954</v>
      </c>
      <c r="C17" s="49">
        <f>IF(DAY(MaySun1)=1,IF(AND(YEAR(MaySun1+2)=CalendarYear,MONTH(MaySun1+2)=5),MaySun1+2,""),IF(AND(YEAR(MaySun1+9)=CalendarYear,MONTH(MaySun1+9)=5),MaySun1+9,""))</f>
        <v>43955</v>
      </c>
      <c r="D17" s="49">
        <f>IF(DAY(MaySun1)=1,IF(AND(YEAR(MaySun1+3)=CalendarYear,MONTH(MaySun1+3)=5),MaySun1+3,""),IF(AND(YEAR(MaySun1+10)=CalendarYear,MONTH(MaySun1+10)=5),MaySun1+10,""))</f>
        <v>43956</v>
      </c>
      <c r="E17" s="50">
        <f>IF(DAY(MaySun1)=1,IF(AND(YEAR(MaySun1+4)=CalendarYear,MONTH(MaySun1+4)=5),MaySun1+4,""),IF(AND(YEAR(MaySun1+11)=CalendarYear,MONTH(MaySun1+11)=5),MaySun1+11,""))</f>
        <v>43957</v>
      </c>
      <c r="F17" s="50">
        <f>IF(DAY(MaySun1)=1,IF(AND(YEAR(MaySun1+5)=CalendarYear,MONTH(MaySun1+5)=5),MaySun1+5,""),IF(AND(YEAR(MaySun1+12)=CalendarYear,MONTH(MaySun1+12)=5),MaySun1+12,""))</f>
        <v>43958</v>
      </c>
      <c r="G17" s="51">
        <f>IF(DAY(MaySun1)=1,IF(AND(YEAR(MaySun1+6)=CalendarYear,MONTH(MaySun1+6)=5),MaySun1+6,""),IF(AND(YEAR(MaySun1+13)=CalendarYear,MONTH(MaySun1+13)=5),MaySun1+13,""))</f>
        <v>43959</v>
      </c>
      <c r="H17" s="51">
        <f>IF(DAY(MaySun1)=1,IF(AND(YEAR(MaySun1+7)=CalendarYear,MONTH(MaySun1+7)=5),MaySun1+7,""),IF(AND(YEAR(MaySun1+14)=CalendarYear,MONTH(MaySun1+14)=5),MaySun1+14,""))</f>
        <v>43960</v>
      </c>
      <c r="J17" s="49">
        <f>IF(DAY(JunSun1)=1,IF(AND(YEAR(JunSun1+1)=CalendarYear,MONTH(JunSun1+1)=6),JunSun1+1,""),IF(AND(YEAR(JunSun1+8)=CalendarYear,MONTH(JunSun1+8)=6),JunSun1+8,""))</f>
        <v>43989</v>
      </c>
      <c r="K17" s="49">
        <f>IF(DAY(JunSun1)=1,IF(AND(YEAR(JunSun1+2)=CalendarYear,MONTH(JunSun1+2)=6),JunSun1+2,""),IF(AND(YEAR(JunSun1+9)=CalendarYear,MONTH(JunSun1+9)=6),JunSun1+9,""))</f>
        <v>43990</v>
      </c>
      <c r="L17" s="49">
        <f>IF(DAY(JunSun1)=1,IF(AND(YEAR(JunSun1+3)=CalendarYear,MONTH(JunSun1+3)=6),JunSun1+3,""),IF(AND(YEAR(JunSun1+10)=CalendarYear,MONTH(JunSun1+10)=6),JunSun1+10,""))</f>
        <v>43991</v>
      </c>
      <c r="M17" s="50">
        <f>IF(DAY(JunSun1)=1,IF(AND(YEAR(JunSun1+4)=CalendarYear,MONTH(JunSun1+4)=6),JunSun1+4,""),IF(AND(YEAR(JunSun1+11)=CalendarYear,MONTH(JunSun1+11)=6),JunSun1+11,""))</f>
        <v>43992</v>
      </c>
      <c r="N17" s="50">
        <f>IF(DAY(JunSun1)=1,IF(AND(YEAR(JunSun1+5)=CalendarYear,MONTH(JunSun1+5)=6),JunSun1+5,""),IF(AND(YEAR(JunSun1+12)=CalendarYear,MONTH(JunSun1+12)=6),JunSun1+12,""))</f>
        <v>43993</v>
      </c>
      <c r="O17" s="51">
        <f>IF(DAY(JunSun1)=1,IF(AND(YEAR(JunSun1+6)=CalendarYear,MONTH(JunSun1+6)=6),JunSun1+6,""),IF(AND(YEAR(JunSun1+13)=CalendarYear,MONTH(JunSun1+13)=6),JunSun1+13,""))</f>
        <v>43994</v>
      </c>
      <c r="P17" s="51">
        <f>IF(DAY(JunSun1)=1,IF(AND(YEAR(JunSun1+7)=CalendarYear,MONTH(JunSun1+7)=6),JunSun1+7,""),IF(AND(YEAR(JunSun1+14)=CalendarYear,MONTH(JunSun1+14)=6),JunSun1+14,""))</f>
        <v>43995</v>
      </c>
      <c r="R17" s="49">
        <f>IF(DAY(JulSun1)=1,IF(AND(YEAR(JulSun1+1)=CalendarYear,MONTH(JulSun1+1)=7),JulSun1+1,""),IF(AND(YEAR(JulSun1+8)=CalendarYear,MONTH(JulSun1+8)=7),JulSun1+8,""))</f>
        <v>44017</v>
      </c>
      <c r="S17" s="49">
        <f>IF(DAY(JulSun1)=1,IF(AND(YEAR(JulSun1+2)=CalendarYear,MONTH(JulSun1+2)=7),JulSun1+2,""),IF(AND(YEAR(JulSun1+9)=CalendarYear,MONTH(JulSun1+9)=7),JulSun1+9,""))</f>
        <v>44018</v>
      </c>
      <c r="T17" s="49">
        <f>IF(DAY(JulSun1)=1,IF(AND(YEAR(JulSun1+3)=CalendarYear,MONTH(JulSun1+3)=7),JulSun1+3,""),IF(AND(YEAR(JulSun1+10)=CalendarYear,MONTH(JulSun1+10)=7),JulSun1+10,""))</f>
        <v>44019</v>
      </c>
      <c r="U17" s="50">
        <f>IF(DAY(JulSun1)=1,IF(AND(YEAR(JulSun1+4)=CalendarYear,MONTH(JulSun1+4)=7),JulSun1+4,""),IF(AND(YEAR(JulSun1+11)=CalendarYear,MONTH(JulSun1+11)=7),JulSun1+11,""))</f>
        <v>44020</v>
      </c>
      <c r="V17" s="50">
        <f>IF(DAY(JulSun1)=1,IF(AND(YEAR(JulSun1+5)=CalendarYear,MONTH(JulSun1+5)=7),JulSun1+5,""),IF(AND(YEAR(JulSun1+12)=CalendarYear,MONTH(JulSun1+12)=7),JulSun1+12,""))</f>
        <v>44021</v>
      </c>
      <c r="W17" s="51">
        <f>IF(DAY(JulSun1)=1,IF(AND(YEAR(JulSun1+6)=CalendarYear,MONTH(JulSun1+6)=7),JulSun1+6,""),IF(AND(YEAR(JulSun1+13)=CalendarYear,MONTH(JulSun1+13)=7),JulSun1+13,""))</f>
        <v>44022</v>
      </c>
      <c r="X17" s="51">
        <f>IF(DAY(JulSun1)=1,IF(AND(YEAR(JulSun1+7)=CalendarYear,MONTH(JulSun1+7)=7),JulSun1+7,""),IF(AND(YEAR(JulSun1+14)=CalendarYear,MONTH(JulSun1+14)=7),JulSun1+14,""))</f>
        <v>44023</v>
      </c>
      <c r="Z17" s="49">
        <f>IF(DAY(AugSun1)=1,IF(AND(YEAR(AugSun1+1)=CalendarYear,MONTH(AugSun1+1)=8),AugSun1+1,""),IF(AND(YEAR(AugSun1+8)=CalendarYear,MONTH(AugSun1+8)=8),AugSun1+8,""))</f>
        <v>44045</v>
      </c>
      <c r="AA17" s="49">
        <f>IF(DAY(AugSun1)=1,IF(AND(YEAR(AugSun1+2)=CalendarYear,MONTH(AugSun1+2)=8),AugSun1+2,""),IF(AND(YEAR(AugSun1+9)=CalendarYear,MONTH(AugSun1+9)=8),AugSun1+9,""))</f>
        <v>44046</v>
      </c>
      <c r="AB17" s="49">
        <f>IF(DAY(AugSun1)=1,IF(AND(YEAR(AugSun1+3)=CalendarYear,MONTH(AugSun1+3)=8),AugSun1+3,""),IF(AND(YEAR(AugSun1+10)=CalendarYear,MONTH(AugSun1+10)=8),AugSun1+10,""))</f>
        <v>44047</v>
      </c>
      <c r="AC17" s="50">
        <f>IF(DAY(AugSun1)=1,IF(AND(YEAR(AugSun1+4)=CalendarYear,MONTH(AugSun1+4)=8),AugSun1+4,""),IF(AND(YEAR(AugSun1+11)=CalendarYear,MONTH(AugSun1+11)=8),AugSun1+11,""))</f>
        <v>44048</v>
      </c>
      <c r="AD17" s="50">
        <f>IF(DAY(AugSun1)=1,IF(AND(YEAR(AugSun1+5)=CalendarYear,MONTH(AugSun1+5)=8),AugSun1+5,""),IF(AND(YEAR(AugSun1+12)=CalendarYear,MONTH(AugSun1+12)=8),AugSun1+12,""))</f>
        <v>44049</v>
      </c>
      <c r="AE17" s="51">
        <f>IF(DAY(AugSun1)=1,IF(AND(YEAR(AugSun1+6)=CalendarYear,MONTH(AugSun1+6)=8),AugSun1+6,""),IF(AND(YEAR(AugSun1+13)=CalendarYear,MONTH(AugSun1+13)=8),AugSun1+13,""))</f>
        <v>44050</v>
      </c>
      <c r="AF17" s="51">
        <f>IF(DAY(AugSun1)=1,IF(AND(YEAR(AugSun1+7)=CalendarYear,MONTH(AugSun1+7)=8),AugSun1+7,""),IF(AND(YEAR(AugSun1+14)=CalendarYear,MONTH(AugSun1+14)=8),AugSun1+14,""))</f>
        <v>44051</v>
      </c>
    </row>
    <row r="18" spans="2:32" s="48" customFormat="1" ht="26.1" customHeight="1" x14ac:dyDescent="0.3">
      <c r="B18" s="50">
        <f>IF(DAY(MaySun1)=1,IF(AND(YEAR(MaySun1+8)=CalendarYear,MONTH(MaySun1+8)=5),MaySun1+8,""),IF(AND(YEAR(MaySun1+15)=CalendarYear,MONTH(MaySun1+15)=5),MaySun1+15,""))</f>
        <v>43961</v>
      </c>
      <c r="C18" s="50">
        <f>IF(DAY(MaySun1)=1,IF(AND(YEAR(MaySun1+9)=CalendarYear,MONTH(MaySun1+9)=5),MaySun1+9,""),IF(AND(YEAR(MaySun1+16)=CalendarYear,MONTH(MaySun1+16)=5),MaySun1+16,""))</f>
        <v>43962</v>
      </c>
      <c r="D18" s="49">
        <f>IF(DAY(MaySun1)=1,IF(AND(YEAR(MaySun1+10)=CalendarYear,MONTH(MaySun1+10)=5),MaySun1+10,""),IF(AND(YEAR(MaySun1+17)=CalendarYear,MONTH(MaySun1+17)=5),MaySun1+17,""))</f>
        <v>43963</v>
      </c>
      <c r="E18" s="49">
        <f>IF(DAY(MaySun1)=1,IF(AND(YEAR(MaySun1+11)=CalendarYear,MONTH(MaySun1+11)=5),MaySun1+11,""),IF(AND(YEAR(MaySun1+18)=CalendarYear,MONTH(MaySun1+18)=5),MaySun1+18,""))</f>
        <v>43964</v>
      </c>
      <c r="F18" s="52">
        <f>IF(DAY(MaySun1)=1,IF(AND(YEAR(MaySun1+12)=CalendarYear,MONTH(MaySun1+12)=5),MaySun1+12,""),IF(AND(YEAR(MaySun1+19)=CalendarYear,MONTH(MaySun1+19)=5),MaySun1+19,""))</f>
        <v>43965</v>
      </c>
      <c r="G18" s="52">
        <f>IF(DAY(MaySun1)=1,IF(AND(YEAR(MaySun1+13)=CalendarYear,MONTH(MaySun1+13)=5),MaySun1+13,""),IF(AND(YEAR(MaySun1+20)=CalendarYear,MONTH(MaySun1+20)=5),MaySun1+20,""))</f>
        <v>43966</v>
      </c>
      <c r="H18" s="50">
        <f>IF(DAY(MaySun1)=1,IF(AND(YEAR(MaySun1+14)=CalendarYear,MONTH(MaySun1+14)=5),MaySun1+14,""),IF(AND(YEAR(MaySun1+21)=CalendarYear,MONTH(MaySun1+21)=5),MaySun1+21,""))</f>
        <v>43967</v>
      </c>
      <c r="J18" s="50">
        <f>IF(DAY(JunSun1)=1,IF(AND(YEAR(JunSun1+8)=CalendarYear,MONTH(JunSun1+8)=6),JunSun1+8,""),IF(AND(YEAR(JunSun1+15)=CalendarYear,MONTH(JunSun1+15)=6),JunSun1+15,""))</f>
        <v>43996</v>
      </c>
      <c r="K18" s="50">
        <f>IF(DAY(JunSun1)=1,IF(AND(YEAR(JunSun1+9)=CalendarYear,MONTH(JunSun1+9)=6),JunSun1+9,""),IF(AND(YEAR(JunSun1+16)=CalendarYear,MONTH(JunSun1+16)=6),JunSun1+16,""))</f>
        <v>43997</v>
      </c>
      <c r="L18" s="49">
        <f>IF(DAY(JunSun1)=1,IF(AND(YEAR(JunSun1+10)=CalendarYear,MONTH(JunSun1+10)=6),JunSun1+10,""),IF(AND(YEAR(JunSun1+17)=CalendarYear,MONTH(JunSun1+17)=6),JunSun1+17,""))</f>
        <v>43998</v>
      </c>
      <c r="M18" s="49">
        <f>IF(DAY(JunSun1)=1,IF(AND(YEAR(JunSun1+11)=CalendarYear,MONTH(JunSun1+11)=6),JunSun1+11,""),IF(AND(YEAR(JunSun1+18)=CalendarYear,MONTH(JunSun1+18)=6),JunSun1+18,""))</f>
        <v>43999</v>
      </c>
      <c r="N18" s="52">
        <f>IF(DAY(JunSun1)=1,IF(AND(YEAR(JunSun1+12)=CalendarYear,MONTH(JunSun1+12)=6),JunSun1+12,""),IF(AND(YEAR(JunSun1+19)=CalendarYear,MONTH(JunSun1+19)=6),JunSun1+19,""))</f>
        <v>44000</v>
      </c>
      <c r="O18" s="52">
        <f>IF(DAY(JunSun1)=1,IF(AND(YEAR(JunSun1+13)=CalendarYear,MONTH(JunSun1+13)=6),JunSun1+13,""),IF(AND(YEAR(JunSun1+20)=CalendarYear,MONTH(JunSun1+20)=6),JunSun1+20,""))</f>
        <v>44001</v>
      </c>
      <c r="P18" s="50">
        <f>IF(DAY(JunSun1)=1,IF(AND(YEAR(JunSun1+14)=CalendarYear,MONTH(JunSun1+14)=6),JunSun1+14,""),IF(AND(YEAR(JunSun1+21)=CalendarYear,MONTH(JunSun1+21)=6),JunSun1+21,""))</f>
        <v>44002</v>
      </c>
      <c r="R18" s="50">
        <f>IF(DAY(JulSun1)=1,IF(AND(YEAR(JulSun1+8)=CalendarYear,MONTH(JulSun1+8)=7),JulSun1+8,""),IF(AND(YEAR(JulSun1+15)=CalendarYear,MONTH(JulSun1+15)=7),JulSun1+15,""))</f>
        <v>44024</v>
      </c>
      <c r="S18" s="50">
        <f>IF(DAY(JulSun1)=1,IF(AND(YEAR(JulSun1+9)=CalendarYear,MONTH(JulSun1+9)=7),JulSun1+9,""),IF(AND(YEAR(JulSun1+16)=CalendarYear,MONTH(JulSun1+16)=7),JulSun1+16,""))</f>
        <v>44025</v>
      </c>
      <c r="T18" s="49">
        <f>IF(DAY(JulSun1)=1,IF(AND(YEAR(JulSun1+10)=CalendarYear,MONTH(JulSun1+10)=7),JulSun1+10,""),IF(AND(YEAR(JulSun1+17)=CalendarYear,MONTH(JulSun1+17)=7),JulSun1+17,""))</f>
        <v>44026</v>
      </c>
      <c r="U18" s="49">
        <f>IF(DAY(JulSun1)=1,IF(AND(YEAR(JulSun1+11)=CalendarYear,MONTH(JulSun1+11)=7),JulSun1+11,""),IF(AND(YEAR(JulSun1+18)=CalendarYear,MONTH(JulSun1+18)=7),JulSun1+18,""))</f>
        <v>44027</v>
      </c>
      <c r="V18" s="52">
        <f>IF(DAY(JulSun1)=1,IF(AND(YEAR(JulSun1+12)=CalendarYear,MONTH(JulSun1+12)=7),JulSun1+12,""),IF(AND(YEAR(JulSun1+19)=CalendarYear,MONTH(JulSun1+19)=7),JulSun1+19,""))</f>
        <v>44028</v>
      </c>
      <c r="W18" s="52">
        <f>IF(DAY(JulSun1)=1,IF(AND(YEAR(JulSun1+13)=CalendarYear,MONTH(JulSun1+13)=7),JulSun1+13,""),IF(AND(YEAR(JulSun1+20)=CalendarYear,MONTH(JulSun1+20)=7),JulSun1+20,""))</f>
        <v>44029</v>
      </c>
      <c r="X18" s="50">
        <f>IF(DAY(JulSun1)=1,IF(AND(YEAR(JulSun1+14)=CalendarYear,MONTH(JulSun1+14)=7),JulSun1+14,""),IF(AND(YEAR(JulSun1+21)=CalendarYear,MONTH(JulSun1+21)=7),JulSun1+21,""))</f>
        <v>44030</v>
      </c>
      <c r="Z18" s="50">
        <f>IF(DAY(AugSun1)=1,IF(AND(YEAR(AugSun1+8)=CalendarYear,MONTH(AugSun1+8)=8),AugSun1+8,""),IF(AND(YEAR(AugSun1+15)=CalendarYear,MONTH(AugSun1+15)=8),AugSun1+15,""))</f>
        <v>44052</v>
      </c>
      <c r="AA18" s="50">
        <f>IF(DAY(AugSun1)=1,IF(AND(YEAR(AugSun1+9)=CalendarYear,MONTH(AugSun1+9)=8),AugSun1+9,""),IF(AND(YEAR(AugSun1+16)=CalendarYear,MONTH(AugSun1+16)=8),AugSun1+16,""))</f>
        <v>44053</v>
      </c>
      <c r="AB18" s="49">
        <f>IF(DAY(AugSun1)=1,IF(AND(YEAR(AugSun1+10)=CalendarYear,MONTH(AugSun1+10)=8),AugSun1+10,""),IF(AND(YEAR(AugSun1+17)=CalendarYear,MONTH(AugSun1+17)=8),AugSun1+17,""))</f>
        <v>44054</v>
      </c>
      <c r="AC18" s="49">
        <f>IF(DAY(AugSun1)=1,IF(AND(YEAR(AugSun1+11)=CalendarYear,MONTH(AugSun1+11)=8),AugSun1+11,""),IF(AND(YEAR(AugSun1+18)=CalendarYear,MONTH(AugSun1+18)=8),AugSun1+18,""))</f>
        <v>44055</v>
      </c>
      <c r="AD18" s="52">
        <f>IF(DAY(AugSun1)=1,IF(AND(YEAR(AugSun1+12)=CalendarYear,MONTH(AugSun1+12)=8),AugSun1+12,""),IF(AND(YEAR(AugSun1+19)=CalendarYear,MONTH(AugSun1+19)=8),AugSun1+19,""))</f>
        <v>44056</v>
      </c>
      <c r="AE18" s="52">
        <f>IF(DAY(AugSun1)=1,IF(AND(YEAR(AugSun1+13)=CalendarYear,MONTH(AugSun1+13)=8),AugSun1+13,""),IF(AND(YEAR(AugSun1+20)=CalendarYear,MONTH(AugSun1+20)=8),AugSun1+20,""))</f>
        <v>44057</v>
      </c>
      <c r="AF18" s="50">
        <f>IF(DAY(AugSun1)=1,IF(AND(YEAR(AugSun1+14)=CalendarYear,MONTH(AugSun1+14)=8),AugSun1+14,""),IF(AND(YEAR(AugSun1+21)=CalendarYear,MONTH(AugSun1+21)=8),AugSun1+21,""))</f>
        <v>44058</v>
      </c>
    </row>
    <row r="19" spans="2:32" s="48" customFormat="1" ht="26.1" customHeight="1" x14ac:dyDescent="0.3">
      <c r="B19" s="51">
        <f>IF(DAY(MaySun1)=1,IF(AND(YEAR(MaySun1+15)=CalendarYear,MONTH(MaySun1+15)=5),MaySun1+15,""),IF(AND(YEAR(MaySun1+22)=CalendarYear,MONTH(MaySun1+22)=5),MaySun1+22,""))</f>
        <v>43968</v>
      </c>
      <c r="C19" s="51">
        <f>IF(DAY(MaySun1)=1,IF(AND(YEAR(MaySun1+16)=CalendarYear,MONTH(MaySun1+16)=5),MaySun1+16,""),IF(AND(YEAR(MaySun1+23)=CalendarYear,MONTH(MaySun1+23)=5),MaySun1+23,""))</f>
        <v>43969</v>
      </c>
      <c r="D19" s="51">
        <f>IF(DAY(MaySun1)=1,IF(AND(YEAR(MaySun1+17)=CalendarYear,MONTH(MaySun1+17)=5),MaySun1+17,""),IF(AND(YEAR(MaySun1+24)=CalendarYear,MONTH(MaySun1+24)=5),MaySun1+24,""))</f>
        <v>43970</v>
      </c>
      <c r="E19" s="50">
        <f>IF(DAY(MaySun1)=1,IF(AND(YEAR(MaySun1+18)=CalendarYear,MONTH(MaySun1+18)=5),MaySun1+18,""),IF(AND(YEAR(MaySun1+25)=CalendarYear,MONTH(MaySun1+25)=5),MaySun1+25,""))</f>
        <v>43971</v>
      </c>
      <c r="F19" s="53">
        <f>IF(DAY(MaySun1)=1,IF(AND(YEAR(MaySun1+19)=CalendarYear,MONTH(MaySun1+19)=5),MaySun1+19,""),IF(AND(YEAR(MaySun1+26)=CalendarYear,MONTH(MaySun1+26)=5),MaySun1+26,""))</f>
        <v>43972</v>
      </c>
      <c r="G19" s="50">
        <f>IF(DAY(MaySun1)=1,IF(AND(YEAR(MaySun1+20)=CalendarYear,MONTH(MaySun1+20)=5),MaySun1+20,""),IF(AND(YEAR(MaySun1+27)=CalendarYear,MONTH(MaySun1+27)=5),MaySun1+27,""))</f>
        <v>43973</v>
      </c>
      <c r="H19" s="50">
        <f>IF(DAY(MaySun1)=1,IF(AND(YEAR(MaySun1+21)=CalendarYear,MONTH(MaySun1+21)=5),MaySun1+21,""),IF(AND(YEAR(MaySun1+28)=CalendarYear,MONTH(MaySun1+28)=5),MaySun1+28,""))</f>
        <v>43974</v>
      </c>
      <c r="J19" s="51">
        <f>IF(DAY(JunSun1)=1,IF(AND(YEAR(JunSun1+15)=CalendarYear,MONTH(JunSun1+15)=6),JunSun1+15,""),IF(AND(YEAR(JunSun1+22)=CalendarYear,MONTH(JunSun1+22)=6),JunSun1+22,""))</f>
        <v>44003</v>
      </c>
      <c r="K19" s="51">
        <f>IF(DAY(JunSun1)=1,IF(AND(YEAR(JunSun1+16)=CalendarYear,MONTH(JunSun1+16)=6),JunSun1+16,""),IF(AND(YEAR(JunSun1+23)=CalendarYear,MONTH(JunSun1+23)=6),JunSun1+23,""))</f>
        <v>44004</v>
      </c>
      <c r="L19" s="51">
        <f>IF(DAY(JunSun1)=1,IF(AND(YEAR(JunSun1+17)=CalendarYear,MONTH(JunSun1+17)=6),JunSun1+17,""),IF(AND(YEAR(JunSun1+24)=CalendarYear,MONTH(JunSun1+24)=6),JunSun1+24,""))</f>
        <v>44005</v>
      </c>
      <c r="M19" s="50">
        <f>IF(DAY(JunSun1)=1,IF(AND(YEAR(JunSun1+18)=CalendarYear,MONTH(JunSun1+18)=6),JunSun1+18,""),IF(AND(YEAR(JunSun1+25)=CalendarYear,MONTH(JunSun1+25)=6),JunSun1+25,""))</f>
        <v>44006</v>
      </c>
      <c r="N19" s="53">
        <f>IF(DAY(JunSun1)=1,IF(AND(YEAR(JunSun1+19)=CalendarYear,MONTH(JunSun1+19)=6),JunSun1+19,""),IF(AND(YEAR(JunSun1+26)=CalendarYear,MONTH(JunSun1+26)=6),JunSun1+26,""))</f>
        <v>44007</v>
      </c>
      <c r="O19" s="50">
        <f>IF(DAY(JunSun1)=1,IF(AND(YEAR(JunSun1+20)=CalendarYear,MONTH(JunSun1+20)=6),JunSun1+20,""),IF(AND(YEAR(JunSun1+27)=CalendarYear,MONTH(JunSun1+27)=6),JunSun1+27,""))</f>
        <v>44008</v>
      </c>
      <c r="P19" s="50">
        <f>IF(DAY(JunSun1)=1,IF(AND(YEAR(JunSun1+21)=CalendarYear,MONTH(JunSun1+21)=6),JunSun1+21,""),IF(AND(YEAR(JunSun1+28)=CalendarYear,MONTH(JunSun1+28)=6),JunSun1+28,""))</f>
        <v>44009</v>
      </c>
      <c r="R19" s="51">
        <f>IF(DAY(JulSun1)=1,IF(AND(YEAR(JulSun1+15)=CalendarYear,MONTH(JulSun1+15)=7),JulSun1+15,""),IF(AND(YEAR(JulSun1+22)=CalendarYear,MONTH(JulSun1+22)=7),JulSun1+22,""))</f>
        <v>44031</v>
      </c>
      <c r="S19" s="51">
        <f>IF(DAY(JulSun1)=1,IF(AND(YEAR(JulSun1+16)=CalendarYear,MONTH(JulSun1+16)=7),JulSun1+16,""),IF(AND(YEAR(JulSun1+23)=CalendarYear,MONTH(JulSun1+23)=7),JulSun1+23,""))</f>
        <v>44032</v>
      </c>
      <c r="T19" s="51">
        <f>IF(DAY(JulSun1)=1,IF(AND(YEAR(JulSun1+17)=CalendarYear,MONTH(JulSun1+17)=7),JulSun1+17,""),IF(AND(YEAR(JulSun1+24)=CalendarYear,MONTH(JulSun1+24)=7),JulSun1+24,""))</f>
        <v>44033</v>
      </c>
      <c r="U19" s="50">
        <f>IF(DAY(JulSun1)=1,IF(AND(YEAR(JulSun1+18)=CalendarYear,MONTH(JulSun1+18)=7),JulSun1+18,""),IF(AND(YEAR(JulSun1+25)=CalendarYear,MONTH(JulSun1+25)=7),JulSun1+25,""))</f>
        <v>44034</v>
      </c>
      <c r="V19" s="53">
        <f>IF(DAY(JulSun1)=1,IF(AND(YEAR(JulSun1+19)=CalendarYear,MONTH(JulSun1+19)=7),JulSun1+19,""),IF(AND(YEAR(JulSun1+26)=CalendarYear,MONTH(JulSun1+26)=7),JulSun1+26,""))</f>
        <v>44035</v>
      </c>
      <c r="W19" s="50">
        <f>IF(DAY(JulSun1)=1,IF(AND(YEAR(JulSun1+20)=CalendarYear,MONTH(JulSun1+20)=7),JulSun1+20,""),IF(AND(YEAR(JulSun1+27)=CalendarYear,MONTH(JulSun1+27)=7),JulSun1+27,""))</f>
        <v>44036</v>
      </c>
      <c r="X19" s="50">
        <f>IF(DAY(JulSun1)=1,IF(AND(YEAR(JulSun1+21)=CalendarYear,MONTH(JulSun1+21)=7),JulSun1+21,""),IF(AND(YEAR(JulSun1+28)=CalendarYear,MONTH(JulSun1+28)=7),JulSun1+28,""))</f>
        <v>44037</v>
      </c>
      <c r="Z19" s="51">
        <f>IF(DAY(AugSun1)=1,IF(AND(YEAR(AugSun1+15)=CalendarYear,MONTH(AugSun1+15)=8),AugSun1+15,""),IF(AND(YEAR(AugSun1+22)=CalendarYear,MONTH(AugSun1+22)=8),AugSun1+22,""))</f>
        <v>44059</v>
      </c>
      <c r="AA19" s="51">
        <f>IF(DAY(AugSun1)=1,IF(AND(YEAR(AugSun1+16)=CalendarYear,MONTH(AugSun1+16)=8),AugSun1+16,""),IF(AND(YEAR(AugSun1+23)=CalendarYear,MONTH(AugSun1+23)=8),AugSun1+23,""))</f>
        <v>44060</v>
      </c>
      <c r="AB19" s="51">
        <f>IF(DAY(AugSun1)=1,IF(AND(YEAR(AugSun1+17)=CalendarYear,MONTH(AugSun1+17)=8),AugSun1+17,""),IF(AND(YEAR(AugSun1+24)=CalendarYear,MONTH(AugSun1+24)=8),AugSun1+24,""))</f>
        <v>44061</v>
      </c>
      <c r="AC19" s="50">
        <f>IF(DAY(AugSun1)=1,IF(AND(YEAR(AugSun1+18)=CalendarYear,MONTH(AugSun1+18)=8),AugSun1+18,""),IF(AND(YEAR(AugSun1+25)=CalendarYear,MONTH(AugSun1+25)=8),AugSun1+25,""))</f>
        <v>44062</v>
      </c>
      <c r="AD19" s="53">
        <f>IF(DAY(AugSun1)=1,IF(AND(YEAR(AugSun1+19)=CalendarYear,MONTH(AugSun1+19)=8),AugSun1+19,""),IF(AND(YEAR(AugSun1+26)=CalendarYear,MONTH(AugSun1+26)=8),AugSun1+26,""))</f>
        <v>44063</v>
      </c>
      <c r="AE19" s="50">
        <f>IF(DAY(AugSun1)=1,IF(AND(YEAR(AugSun1+20)=CalendarYear,MONTH(AugSun1+20)=8),AugSun1+20,""),IF(AND(YEAR(AugSun1+27)=CalendarYear,MONTH(AugSun1+27)=8),AugSun1+27,""))</f>
        <v>44064</v>
      </c>
      <c r="AF19" s="50">
        <f>IF(DAY(AugSun1)=1,IF(AND(YEAR(AugSun1+21)=CalendarYear,MONTH(AugSun1+21)=8),AugSun1+21,""),IF(AND(YEAR(AugSun1+28)=CalendarYear,MONTH(AugSun1+28)=8),AugSun1+28,""))</f>
        <v>44065</v>
      </c>
    </row>
    <row r="20" spans="2:32" s="48" customFormat="1" ht="26.1" customHeight="1" x14ac:dyDescent="0.3">
      <c r="B20" s="49">
        <f>IF(DAY(MaySun1)=1,IF(AND(YEAR(MaySun1+22)=CalendarYear,MONTH(MaySun1+22)=5),MaySun1+22,""),IF(AND(YEAR(MaySun1+29)=CalendarYear,MONTH(MaySun1+29)=5),MaySun1+29,""))</f>
        <v>43975</v>
      </c>
      <c r="C20" s="49">
        <f>IF(DAY(MaySun1)=1,IF(AND(YEAR(MaySun1+23)=CalendarYear,MONTH(MaySun1+23)=5),MaySun1+23,""),IF(AND(YEAR(MaySun1+30)=CalendarYear,MONTH(MaySun1+30)=5),MaySun1+30,""))</f>
        <v>43976</v>
      </c>
      <c r="D20" s="54">
        <f>IF(DAY(MaySun1)=1,IF(AND(YEAR(MaySun1+24)=CalendarYear,MONTH(MaySun1+24)=5),MaySun1+24,""),IF(AND(YEAR(MaySun1+31)=CalendarYear,MONTH(MaySun1+31)=5),MaySun1+31,""))</f>
        <v>43977</v>
      </c>
      <c r="E20" s="54">
        <f>IF(DAY(MaySun1)=1,IF(AND(YEAR(MaySun1+25)=CalendarYear,MONTH(MaySun1+25)=5),MaySun1+25,""),IF(AND(YEAR(MaySun1+32)=CalendarYear,MONTH(MaySun1+32)=5),MaySun1+32,""))</f>
        <v>43978</v>
      </c>
      <c r="F20" s="54">
        <f>IF(DAY(MaySun1)=1,IF(AND(YEAR(MaySun1+26)=CalendarYear,MONTH(MaySun1+26)=5),MaySun1+26,""),IF(AND(YEAR(MaySun1+33)=CalendarYear,MONTH(MaySun1+33)=5),MaySun1+33,""))</f>
        <v>43979</v>
      </c>
      <c r="G20" s="55">
        <f>IF(DAY(MaySun1)=1,IF(AND(YEAR(MaySun1+27)=CalendarYear,MONTH(MaySun1+27)=5),MaySun1+27,""),IF(AND(YEAR(MaySun1+34)=CalendarYear,MONTH(MaySun1+34)=5),MaySun1+34,""))</f>
        <v>43980</v>
      </c>
      <c r="H20" s="55">
        <f>IF(DAY(MaySun1)=1,IF(AND(YEAR(MaySun1+28)=CalendarYear,MONTH(MaySun1+28)=5),MaySun1+28,""),IF(AND(YEAR(MaySun1+35)=CalendarYear,MONTH(MaySun1+35)=5),MaySun1+35,""))</f>
        <v>43981</v>
      </c>
      <c r="J20" s="49">
        <f>IF(DAY(JunSun1)=1,IF(AND(YEAR(JunSun1+22)=CalendarYear,MONTH(JunSun1+22)=6),JunSun1+22,""),IF(AND(YEAR(JunSun1+29)=CalendarYear,MONTH(JunSun1+29)=6),JunSun1+29,""))</f>
        <v>44010</v>
      </c>
      <c r="K20" s="49">
        <f>IF(DAY(JunSun1)=1,IF(AND(YEAR(JunSun1+23)=CalendarYear,MONTH(JunSun1+23)=6),JunSun1+23,""),IF(AND(YEAR(JunSun1+30)=CalendarYear,MONTH(JunSun1+30)=6),JunSun1+30,""))</f>
        <v>44011</v>
      </c>
      <c r="L20" s="54">
        <f>IF(DAY(JunSun1)=1,IF(AND(YEAR(JunSun1+24)=CalendarYear,MONTH(JunSun1+24)=6),JunSun1+24,""),IF(AND(YEAR(JunSun1+31)=CalendarYear,MONTH(JunSun1+31)=6),JunSun1+31,""))</f>
        <v>44012</v>
      </c>
      <c r="M20" s="54" t="str">
        <f>IF(DAY(JunSun1)=1,IF(AND(YEAR(JunSun1+25)=CalendarYear,MONTH(JunSun1+25)=6),JunSun1+25,""),IF(AND(YEAR(JunSun1+32)=CalendarYear,MONTH(JunSun1+32)=6),JunSun1+32,""))</f>
        <v/>
      </c>
      <c r="N20" s="54" t="str">
        <f>IF(DAY(JunSun1)=1,IF(AND(YEAR(JunSun1+26)=CalendarYear,MONTH(JunSun1+26)=6),JunSun1+26,""),IF(AND(YEAR(JunSun1+33)=CalendarYear,MONTH(JunSun1+33)=6),JunSun1+33,""))</f>
        <v/>
      </c>
      <c r="O20" s="55" t="str">
        <f>IF(DAY(JunSun1)=1,IF(AND(YEAR(JunSun1+27)=CalendarYear,MONTH(JunSun1+27)=6),JunSun1+27,""),IF(AND(YEAR(JunSun1+34)=CalendarYear,MONTH(JunSun1+34)=6),JunSun1+34,""))</f>
        <v/>
      </c>
      <c r="P20" s="55" t="str">
        <f>IF(DAY(JunSun1)=1,IF(AND(YEAR(JunSun1+28)=CalendarYear,MONTH(JunSun1+28)=6),JunSun1+28,""),IF(AND(YEAR(JunSun1+35)=CalendarYear,MONTH(JunSun1+35)=6),JunSun1+35,""))</f>
        <v/>
      </c>
      <c r="R20" s="49">
        <f>IF(DAY(JulSun1)=1,IF(AND(YEAR(JulSun1+22)=CalendarYear,MONTH(JulSun1+22)=7),JulSun1+22,""),IF(AND(YEAR(JulSun1+29)=CalendarYear,MONTH(JulSun1+29)=7),JulSun1+29,""))</f>
        <v>44038</v>
      </c>
      <c r="S20" s="49">
        <f>IF(DAY(JulSun1)=1,IF(AND(YEAR(JulSun1+23)=CalendarYear,MONTH(JulSun1+23)=7),JulSun1+23,""),IF(AND(YEAR(JulSun1+30)=CalendarYear,MONTH(JulSun1+30)=7),JulSun1+30,""))</f>
        <v>44039</v>
      </c>
      <c r="T20" s="54">
        <f>IF(DAY(JulSun1)=1,IF(AND(YEAR(JulSun1+24)=CalendarYear,MONTH(JulSun1+24)=7),JulSun1+24,""),IF(AND(YEAR(JulSun1+31)=CalendarYear,MONTH(JulSun1+31)=7),JulSun1+31,""))</f>
        <v>44040</v>
      </c>
      <c r="U20" s="54">
        <f>IF(DAY(JulSun1)=1,IF(AND(YEAR(JulSun1+25)=CalendarYear,MONTH(JulSun1+25)=7),JulSun1+25,""),IF(AND(YEAR(JulSun1+32)=CalendarYear,MONTH(JulSun1+32)=7),JulSun1+32,""))</f>
        <v>44041</v>
      </c>
      <c r="V20" s="54">
        <f>IF(DAY(JulSun1)=1,IF(AND(YEAR(JulSun1+26)=CalendarYear,MONTH(JulSun1+26)=7),JulSun1+26,""),IF(AND(YEAR(JulSun1+33)=CalendarYear,MONTH(JulSun1+33)=7),JulSun1+33,""))</f>
        <v>44042</v>
      </c>
      <c r="W20" s="55">
        <f>IF(DAY(JulSun1)=1,IF(AND(YEAR(JulSun1+27)=CalendarYear,MONTH(JulSun1+27)=7),JulSun1+27,""),IF(AND(YEAR(JulSun1+34)=CalendarYear,MONTH(JulSun1+34)=7),JulSun1+34,""))</f>
        <v>44043</v>
      </c>
      <c r="X20" s="55" t="str">
        <f>IF(DAY(JulSun1)=1,IF(AND(YEAR(JulSun1+28)=CalendarYear,MONTH(JulSun1+28)=7),JulSun1+28,""),IF(AND(YEAR(JulSun1+35)=CalendarYear,MONTH(JulSun1+35)=7),JulSun1+35,""))</f>
        <v/>
      </c>
      <c r="Z20" s="49">
        <f>IF(DAY(AugSun1)=1,IF(AND(YEAR(AugSun1+22)=CalendarYear,MONTH(AugSun1+22)=8),AugSun1+22,""),IF(AND(YEAR(AugSun1+29)=CalendarYear,MONTH(AugSun1+29)=8),AugSun1+29,""))</f>
        <v>44066</v>
      </c>
      <c r="AA20" s="49">
        <f>IF(DAY(AugSun1)=1,IF(AND(YEAR(AugSun1+23)=CalendarYear,MONTH(AugSun1+23)=8),AugSun1+23,""),IF(AND(YEAR(AugSun1+30)=CalendarYear,MONTH(AugSun1+30)=8),AugSun1+30,""))</f>
        <v>44067</v>
      </c>
      <c r="AB20" s="54">
        <f>IF(DAY(AugSun1)=1,IF(AND(YEAR(AugSun1+24)=CalendarYear,MONTH(AugSun1+24)=8),AugSun1+24,""),IF(AND(YEAR(AugSun1+31)=CalendarYear,MONTH(AugSun1+31)=8),AugSun1+31,""))</f>
        <v>44068</v>
      </c>
      <c r="AC20" s="54">
        <f>IF(DAY(AugSun1)=1,IF(AND(YEAR(AugSun1+25)=CalendarYear,MONTH(AugSun1+25)=8),AugSun1+25,""),IF(AND(YEAR(AugSun1+32)=CalendarYear,MONTH(AugSun1+32)=8),AugSun1+32,""))</f>
        <v>44069</v>
      </c>
      <c r="AD20" s="54">
        <f>IF(DAY(AugSun1)=1,IF(AND(YEAR(AugSun1+26)=CalendarYear,MONTH(AugSun1+26)=8),AugSun1+26,""),IF(AND(YEAR(AugSun1+33)=CalendarYear,MONTH(AugSun1+33)=8),AugSun1+33,""))</f>
        <v>44070</v>
      </c>
      <c r="AE20" s="55">
        <f>IF(DAY(AugSun1)=1,IF(AND(YEAR(AugSun1+27)=CalendarYear,MONTH(AugSun1+27)=8),AugSun1+27,""),IF(AND(YEAR(AugSun1+34)=CalendarYear,MONTH(AugSun1+34)=8),AugSun1+34,""))</f>
        <v>44071</v>
      </c>
      <c r="AF20" s="55">
        <f>IF(DAY(AugSun1)=1,IF(AND(YEAR(AugSun1+28)=CalendarYear,MONTH(AugSun1+28)=8),AugSun1+28,""),IF(AND(YEAR(AugSun1+35)=CalendarYear,MONTH(AugSun1+35)=8),AugSun1+35,""))</f>
        <v>44072</v>
      </c>
    </row>
    <row r="21" spans="2:32" s="48" customFormat="1" ht="26.1" customHeight="1" x14ac:dyDescent="0.3">
      <c r="B21" s="49">
        <f>IF(DAY(MaySun1)=1,IF(AND(YEAR(MaySun1+29)=CalendarYear,MONTH(MaySun1+29)=5),MaySun1+29,""),IF(AND(YEAR(MaySun1+36)=CalendarYear,MONTH(MaySun1+36)=5),MaySun1+36,""))</f>
        <v>43982</v>
      </c>
      <c r="C21" s="49" t="str">
        <f>IF(DAY(MaySun1)=1,IF(AND(YEAR(MaySun1+30)=CalendarYear,MONTH(MaySun1+30)=5),MaySun1+30,""),IF(AND(YEAR(MaySun1+37)=CalendarYear,MONTH(MaySun1+37)=5),MaySun1+37,""))</f>
        <v/>
      </c>
      <c r="D21" s="54" t="str">
        <f>IF(DAY(MaySun1)=1,IF(AND(YEAR(MaySun1+31)=CalendarYear,MONTH(MaySun1+31)=5),MaySun1+31,""),IF(AND(YEAR(MaySun1+38)=CalendarYear,MONTH(MaySun1+38)=5),MaySun1+38,""))</f>
        <v/>
      </c>
      <c r="E21" s="54" t="str">
        <f>IF(DAY(MaySun1)=1,IF(AND(YEAR(MaySun1+32)=CalendarYear,MONTH(MaySun1+32)=5),MaySun1+32,""),IF(AND(YEAR(MaySun1+39)=CalendarYear,MONTH(MaySun1+39)=5),MaySun1+39,""))</f>
        <v/>
      </c>
      <c r="F21" s="54" t="str">
        <f>IF(DAY(MaySun1)=1,IF(AND(YEAR(MaySun1+33)=CalendarYear,MONTH(MaySun1+33)=5),MaySun1+33,""),IF(AND(YEAR(MaySun1+40)=CalendarYear,MONTH(MaySun1+40)=5),MaySun1+40,""))</f>
        <v/>
      </c>
      <c r="G21" s="55" t="str">
        <f>IF(DAY(MaySun1)=1,IF(AND(YEAR(MaySun1+34)=CalendarYear,MONTH(MaySun1+34)=5),MaySun1+34,""),IF(AND(YEAR(MaySun1+41)=CalendarYear,MONTH(MaySun1+41)=5),MaySun1+41,""))</f>
        <v/>
      </c>
      <c r="H21" s="55" t="str">
        <f>IF(DAY(MaySun1)=1,IF(AND(YEAR(MaySun1+35)=CalendarYear,MONTH(MaySun1+35)=5),MaySun1+35,""),IF(AND(YEAR(MaySun1+42)=CalendarYear,MONTH(MaySun1+42)=5),MaySun1+42,""))</f>
        <v/>
      </c>
      <c r="J21" s="49" t="str">
        <f>IF(DAY(JunSun1)=1,IF(AND(YEAR(JunSun1+29)=CalendarYear,MONTH(JunSun1+29)=6),JunSun1+29,""),IF(AND(YEAR(JunSun1+36)=CalendarYear,MONTH(JunSun1+36)=6),JunSun1+36,""))</f>
        <v/>
      </c>
      <c r="K21" s="49" t="str">
        <f>IF(DAY(JunSun1)=1,IF(AND(YEAR(JunSun1+30)=CalendarYear,MONTH(JunSun1+30)=6),JunSun1+30,""),IF(AND(YEAR(JunSun1+37)=CalendarYear,MONTH(JunSun1+37)=6),JunSun1+37,""))</f>
        <v/>
      </c>
      <c r="L21" s="54" t="str">
        <f>IF(DAY(JunSun1)=1,IF(AND(YEAR(JunSun1+31)=CalendarYear,MONTH(JunSun1+31)=6),JunSun1+31,""),IF(AND(YEAR(JunSun1+38)=CalendarYear,MONTH(JunSun1+38)=6),JunSun1+38,""))</f>
        <v/>
      </c>
      <c r="M21" s="54" t="str">
        <f>IF(DAY(JunSun1)=1,IF(AND(YEAR(JunSun1+32)=CalendarYear,MONTH(JunSun1+32)=6),JunSun1+32,""),IF(AND(YEAR(JunSun1+39)=CalendarYear,MONTH(JunSun1+39)=6),JunSun1+39,""))</f>
        <v/>
      </c>
      <c r="N21" s="54" t="str">
        <f>IF(DAY(JunSun1)=1,IF(AND(YEAR(JunSun1+33)=CalendarYear,MONTH(JunSun1+33)=6),JunSun1+33,""),IF(AND(YEAR(JunSun1+40)=CalendarYear,MONTH(JunSun1+40)=6),JunSun1+40,""))</f>
        <v/>
      </c>
      <c r="O21" s="55" t="str">
        <f>IF(DAY(JunSun1)=1,IF(AND(YEAR(JunSun1+34)=CalendarYear,MONTH(JunSun1+34)=6),JunSun1+34,""),IF(AND(YEAR(JunSun1+41)=CalendarYear,MONTH(JunSun1+41)=6),JunSun1+41,""))</f>
        <v/>
      </c>
      <c r="P21" s="55" t="str">
        <f>IF(DAY(JunSun1)=1,IF(AND(YEAR(JunSun1+35)=CalendarYear,MONTH(JunSun1+35)=6),JunSun1+35,""),IF(AND(YEAR(JunSun1+42)=CalendarYear,MONTH(JunSun1+42)=6),JunSun1+42,""))</f>
        <v/>
      </c>
      <c r="R21" s="49" t="str">
        <f>IF(DAY(JulSun1)=1,IF(AND(YEAR(JulSun1+29)=CalendarYear,MONTH(JulSun1+29)=7),JulSun1+29,""),IF(AND(YEAR(JulSun1+36)=CalendarYear,MONTH(JulSun1+36)=7),JulSun1+36,""))</f>
        <v/>
      </c>
      <c r="S21" s="49" t="str">
        <f>IF(DAY(JulSun1)=1,IF(AND(YEAR(JulSun1+30)=CalendarYear,MONTH(JulSun1+30)=7),JulSun1+30,""),IF(AND(YEAR(JulSun1+37)=CalendarYear,MONTH(JulSun1+37)=7),JulSun1+37,""))</f>
        <v/>
      </c>
      <c r="T21" s="54" t="str">
        <f>IF(DAY(JulSun1)=1,IF(AND(YEAR(JulSun1+31)=CalendarYear,MONTH(JulSun1+31)=7),JulSun1+31,""),IF(AND(YEAR(JulSun1+38)=CalendarYear,MONTH(JulSun1+38)=7),JulSun1+38,""))</f>
        <v/>
      </c>
      <c r="U21" s="54" t="str">
        <f>IF(DAY(JulSun1)=1,IF(AND(YEAR(JulSun1+32)=CalendarYear,MONTH(JulSun1+32)=7),JulSun1+32,""),IF(AND(YEAR(JulSun1+39)=CalendarYear,MONTH(JulSun1+39)=7),JulSun1+39,""))</f>
        <v/>
      </c>
      <c r="V21" s="54" t="str">
        <f>IF(DAY(JulSun1)=1,IF(AND(YEAR(JulSun1+33)=CalendarYear,MONTH(JulSun1+33)=7),JulSun1+33,""),IF(AND(YEAR(JulSun1+40)=CalendarYear,MONTH(JulSun1+40)=7),JulSun1+40,""))</f>
        <v/>
      </c>
      <c r="W21" s="55" t="str">
        <f>IF(DAY(JulSun1)=1,IF(AND(YEAR(JulSun1+34)=CalendarYear,MONTH(JulSun1+34)=7),JulSun1+34,""),IF(AND(YEAR(JulSun1+41)=CalendarYear,MONTH(JulSun1+41)=7),JulSun1+41,""))</f>
        <v/>
      </c>
      <c r="X21" s="55" t="str">
        <f>IF(DAY(JulSun1)=1,IF(AND(YEAR(JulSun1+35)=CalendarYear,MONTH(JulSun1+35)=7),JulSun1+35,""),IF(AND(YEAR(JulSun1+42)=CalendarYear,MONTH(JulSun1+42)=7),JulSun1+42,""))</f>
        <v/>
      </c>
      <c r="Z21" s="49">
        <f>IF(DAY(AugSun1)=1,IF(AND(YEAR(AugSun1+29)=CalendarYear,MONTH(AugSun1+29)=8),AugSun1+29,""),IF(AND(YEAR(AugSun1+36)=CalendarYear,MONTH(AugSun1+36)=8),AugSun1+36,""))</f>
        <v>44073</v>
      </c>
      <c r="AA21" s="49">
        <f>IF(DAY(AugSun1)=1,IF(AND(YEAR(AugSun1+30)=CalendarYear,MONTH(AugSun1+30)=8),AugSun1+30,""),IF(AND(YEAR(AugSun1+37)=CalendarYear,MONTH(AugSun1+37)=8),AugSun1+37,""))</f>
        <v>44074</v>
      </c>
      <c r="AB21" s="54" t="str">
        <f>IF(DAY(AugSun1)=1,IF(AND(YEAR(AugSun1+31)=CalendarYear,MONTH(AugSun1+31)=8),AugSun1+31,""),IF(AND(YEAR(AugSun1+38)=CalendarYear,MONTH(AugSun1+38)=8),AugSun1+38,""))</f>
        <v/>
      </c>
      <c r="AC21" s="54" t="str">
        <f>IF(DAY(AugSun1)=1,IF(AND(YEAR(AugSun1+32)=CalendarYear,MONTH(AugSun1+32)=8),AugSun1+32,""),IF(AND(YEAR(AugSun1+39)=CalendarYear,MONTH(AugSun1+39)=8),AugSun1+39,""))</f>
        <v/>
      </c>
      <c r="AD21" s="54" t="str">
        <f>IF(DAY(AugSun1)=1,IF(AND(YEAR(AugSun1+33)=CalendarYear,MONTH(AugSun1+33)=8),AugSun1+33,""),IF(AND(YEAR(AugSun1+40)=CalendarYear,MONTH(AugSun1+40)=8),AugSun1+40,""))</f>
        <v/>
      </c>
      <c r="AE21" s="55" t="str">
        <f>IF(DAY(AugSun1)=1,IF(AND(YEAR(AugSun1+34)=CalendarYear,MONTH(AugSun1+34)=8),AugSun1+34,""),IF(AND(YEAR(AugSun1+41)=CalendarYear,MONTH(AugSun1+41)=8),AugSun1+41,""))</f>
        <v/>
      </c>
      <c r="AF21" s="55" t="str">
        <f>IF(DAY(AugSun1)=1,IF(AND(YEAR(AugSun1+35)=CalendarYear,MONTH(AugSun1+35)=8),AugSun1+35,""),IF(AND(YEAR(AugSun1+42)=CalendarYear,MONTH(AugSun1+42)=8),AugSun1+42,""))</f>
        <v/>
      </c>
    </row>
    <row r="22" spans="2:32" s="56" customFormat="1" ht="18" customHeight="1" x14ac:dyDescent="0.3"/>
    <row r="23" spans="2:32" s="40" customFormat="1" ht="25.5" customHeight="1" x14ac:dyDescent="0.3">
      <c r="B23" s="39" t="s">
        <v>19</v>
      </c>
      <c r="C23" s="39"/>
      <c r="D23" s="39"/>
      <c r="E23" s="39"/>
      <c r="F23" s="39"/>
      <c r="G23" s="39"/>
      <c r="H23" s="39"/>
      <c r="J23" s="39" t="s">
        <v>20</v>
      </c>
      <c r="K23" s="39"/>
      <c r="L23" s="39"/>
      <c r="M23" s="39"/>
      <c r="N23" s="39"/>
      <c r="O23" s="39"/>
      <c r="P23" s="39"/>
      <c r="R23" s="39" t="s">
        <v>21</v>
      </c>
      <c r="S23" s="39"/>
      <c r="T23" s="39"/>
      <c r="U23" s="39"/>
      <c r="V23" s="39"/>
      <c r="W23" s="39"/>
      <c r="X23" s="39"/>
      <c r="Z23" s="39" t="s">
        <v>22</v>
      </c>
      <c r="AA23" s="39"/>
      <c r="AB23" s="39"/>
      <c r="AC23" s="39"/>
      <c r="AD23" s="39"/>
      <c r="AE23" s="39"/>
      <c r="AF23" s="39"/>
    </row>
    <row r="24" spans="2:32" s="44" customFormat="1" ht="26.1" customHeight="1" x14ac:dyDescent="0.25">
      <c r="B24" s="41" t="s">
        <v>0</v>
      </c>
      <c r="C24" s="42" t="s">
        <v>7</v>
      </c>
      <c r="D24" s="42" t="s">
        <v>8</v>
      </c>
      <c r="E24" s="42" t="s">
        <v>9</v>
      </c>
      <c r="F24" s="42" t="s">
        <v>10</v>
      </c>
      <c r="G24" s="42" t="s">
        <v>11</v>
      </c>
      <c r="H24" s="43" t="s">
        <v>1</v>
      </c>
      <c r="J24" s="41" t="s">
        <v>0</v>
      </c>
      <c r="K24" s="42" t="s">
        <v>7</v>
      </c>
      <c r="L24" s="42" t="s">
        <v>8</v>
      </c>
      <c r="M24" s="42" t="s">
        <v>9</v>
      </c>
      <c r="N24" s="42" t="s">
        <v>10</v>
      </c>
      <c r="O24" s="42" t="s">
        <v>11</v>
      </c>
      <c r="P24" s="43" t="s">
        <v>1</v>
      </c>
      <c r="R24" s="41" t="s">
        <v>0</v>
      </c>
      <c r="S24" s="42" t="s">
        <v>7</v>
      </c>
      <c r="T24" s="42" t="s">
        <v>8</v>
      </c>
      <c r="U24" s="42" t="s">
        <v>9</v>
      </c>
      <c r="V24" s="42" t="s">
        <v>10</v>
      </c>
      <c r="W24" s="42" t="s">
        <v>11</v>
      </c>
      <c r="X24" s="43" t="s">
        <v>1</v>
      </c>
      <c r="Z24" s="41" t="s">
        <v>0</v>
      </c>
      <c r="AA24" s="42" t="s">
        <v>7</v>
      </c>
      <c r="AB24" s="42" t="s">
        <v>8</v>
      </c>
      <c r="AC24" s="42" t="s">
        <v>9</v>
      </c>
      <c r="AD24" s="42" t="s">
        <v>10</v>
      </c>
      <c r="AE24" s="42" t="s">
        <v>11</v>
      </c>
      <c r="AF24" s="43" t="s">
        <v>1</v>
      </c>
    </row>
    <row r="25" spans="2:32" s="48" customFormat="1" ht="26.1" customHeight="1" x14ac:dyDescent="0.3">
      <c r="B25" s="45" t="str">
        <f>IF(DAY(SepSun1)=1,"",IF(AND(YEAR(SepSun1+1)=CalendarYear,MONTH(SepSun1+1)=9),SepSun1+1,""))</f>
        <v/>
      </c>
      <c r="C25" s="45" t="str">
        <f>IF(DAY(SepSun1)=1,"",IF(AND(YEAR(SepSun1+2)=CalendarYear,MONTH(SepSun1+2)=9),SepSun1+2,""))</f>
        <v/>
      </c>
      <c r="D25" s="46">
        <f>IF(DAY(SepSun1)=1,"",IF(AND(YEAR(SepSun1+3)=CalendarYear,MONTH(SepSun1+3)=9),SepSun1+3,""))</f>
        <v>44075</v>
      </c>
      <c r="E25" s="46">
        <f>IF(DAY(SepSun1)=1,"",IF(AND(YEAR(SepSun1+4)=CalendarYear,MONTH(SepSun1+4)=9),SepSun1+4,""))</f>
        <v>44076</v>
      </c>
      <c r="F25" s="46">
        <f>IF(DAY(SepSun1)=1,"",IF(AND(YEAR(SepSun1+5)=CalendarYear,MONTH(SepSun1+5)=9),SepSun1+5,""))</f>
        <v>44077</v>
      </c>
      <c r="G25" s="47">
        <f>IF(DAY(SepSun1)=1,"",IF(AND(YEAR(SepSun1+6)=CalendarYear,MONTH(SepSun1+6)=9),SepSun1+6,""))</f>
        <v>44078</v>
      </c>
      <c r="H25" s="47">
        <f>IF(DAY(SepSun1)=1,IF(AND(YEAR(SepSun1)=CalendarYear,MONTH(SepSun1)=9),SepSun1,""),IF(AND(YEAR(SepSun1+7)=CalendarYear,MONTH(SepSun1+7)=9),SepSun1+7,""))</f>
        <v>44079</v>
      </c>
      <c r="J25" s="45" t="str">
        <f>IF(DAY(OctSun1)=1,"",IF(AND(YEAR(OctSun1+1)=CalendarYear,MONTH(OctSun1+1)=10),OctSun1+1,""))</f>
        <v/>
      </c>
      <c r="K25" s="45" t="str">
        <f>IF(DAY(OctSun1)=1,"",IF(AND(YEAR(OctSun1+2)=CalendarYear,MONTH(OctSun1+2)=10),OctSun1+2,""))</f>
        <v/>
      </c>
      <c r="L25" s="46" t="str">
        <f>IF(DAY(OctSun1)=1,"",IF(AND(YEAR(OctSun1+3)=CalendarYear,MONTH(OctSun1+3)=10),OctSun1+3,""))</f>
        <v/>
      </c>
      <c r="M25" s="46" t="str">
        <f>IF(DAY(OctSun1)=1,"",IF(AND(YEAR(OctSun1+4)=CalendarYear,MONTH(OctSun1+4)=10),OctSun1+4,""))</f>
        <v/>
      </c>
      <c r="N25" s="46">
        <f>IF(DAY(OctSun1)=1,"",IF(AND(YEAR(OctSun1+5)=CalendarYear,MONTH(OctSun1+5)=10),OctSun1+5,""))</f>
        <v>44105</v>
      </c>
      <c r="O25" s="47">
        <f>IF(DAY(OctSun1)=1,"",IF(AND(YEAR(OctSun1+6)=CalendarYear,MONTH(OctSun1+6)=10),OctSun1+6,""))</f>
        <v>44106</v>
      </c>
      <c r="P25" s="47">
        <f>IF(DAY(OctSun1)=1,IF(AND(YEAR(OctSun1)=CalendarYear,MONTH(OctSun1)=10),OctSun1,""),IF(AND(YEAR(OctSun1+7)=CalendarYear,MONTH(OctSun1+7)=10),OctSun1+7,""))</f>
        <v>44107</v>
      </c>
      <c r="R25" s="45">
        <f>IF(DAY(NovSun1)=1,"",IF(AND(YEAR(NovSun1+1)=CalendarYear,MONTH(NovSun1+1)=11),NovSun1+1,""))</f>
        <v>44136</v>
      </c>
      <c r="S25" s="45">
        <f>IF(DAY(NovSun1)=1,"",IF(AND(YEAR(NovSun1+2)=CalendarYear,MONTH(NovSun1+2)=11),NovSun1+2,""))</f>
        <v>44137</v>
      </c>
      <c r="T25" s="46">
        <f>IF(DAY(NovSun1)=1,"",IF(AND(YEAR(NovSun1+3)=CalendarYear,MONTH(NovSun1+3)=11),NovSun1+3,""))</f>
        <v>44138</v>
      </c>
      <c r="U25" s="46">
        <f>IF(DAY(NovSun1)=1,"",IF(AND(YEAR(NovSun1+4)=CalendarYear,MONTH(NovSun1+4)=11),NovSun1+4,""))</f>
        <v>44139</v>
      </c>
      <c r="V25" s="46">
        <f>IF(DAY(NovSun1)=1,"",IF(AND(YEAR(NovSun1+5)=CalendarYear,MONTH(NovSun1+5)=11),NovSun1+5,""))</f>
        <v>44140</v>
      </c>
      <c r="W25" s="47">
        <f>IF(DAY(NovSun1)=1,"",IF(AND(YEAR(NovSun1+6)=CalendarYear,MONTH(NovSun1+6)=11),NovSun1+6,""))</f>
        <v>44141</v>
      </c>
      <c r="X25" s="47">
        <f>IF(DAY(NovSun1)=1,IF(AND(YEAR(NovSun1)=CalendarYear,MONTH(NovSun1)=11),NovSun1,""),IF(AND(YEAR(NovSun1+7)=CalendarYear,MONTH(NovSun1+7)=11),NovSun1+7,""))</f>
        <v>44142</v>
      </c>
      <c r="Z25" s="45" t="str">
        <f>IF(DAY(DecSun1)=1,"",IF(AND(YEAR(DecSun1+1)=CalendarYear,MONTH(DecSun1+1)=12),DecSun1+1,""))</f>
        <v/>
      </c>
      <c r="AA25" s="45" t="str">
        <f>IF(DAY(DecSun1)=1,"",IF(AND(YEAR(DecSun1+2)=CalendarYear,MONTH(DecSun1+2)=12),DecSun1+2,""))</f>
        <v/>
      </c>
      <c r="AB25" s="46">
        <f>IF(DAY(DecSun1)=1,"",IF(AND(YEAR(DecSun1+3)=CalendarYear,MONTH(DecSun1+3)=12),DecSun1+3,""))</f>
        <v>44166</v>
      </c>
      <c r="AC25" s="46">
        <f>IF(DAY(DecSun1)=1,"",IF(AND(YEAR(DecSun1+4)=CalendarYear,MONTH(DecSun1+4)=12),DecSun1+4,""))</f>
        <v>44167</v>
      </c>
      <c r="AD25" s="46">
        <f>IF(DAY(DecSun1)=1,"",IF(AND(YEAR(DecSun1+5)=CalendarYear,MONTH(DecSun1+5)=12),DecSun1+5,""))</f>
        <v>44168</v>
      </c>
      <c r="AE25" s="47">
        <f>IF(DAY(DecSun1)=1,"",IF(AND(YEAR(DecSun1+6)=CalendarYear,MONTH(DecSun1+6)=12),DecSun1+6,""))</f>
        <v>44169</v>
      </c>
      <c r="AF25" s="47">
        <f>IF(DAY(DecSun1)=1,IF(AND(YEAR(DecSun1)=CalendarYear,MONTH(DecSun1)=12),DecSun1,""),IF(AND(YEAR(DecSun1+7)=CalendarYear,MONTH(DecSun1+7)=12),DecSun1+7,""))</f>
        <v>44170</v>
      </c>
    </row>
    <row r="26" spans="2:32" s="48" customFormat="1" ht="26.1" customHeight="1" x14ac:dyDescent="0.3">
      <c r="B26" s="49">
        <f>IF(DAY(SepSun1)=1,IF(AND(YEAR(SepSun1+1)=CalendarYear,MONTH(SepSun1+1)=9),SepSun1+1,""),IF(AND(YEAR(SepSun1+8)=CalendarYear,MONTH(SepSun1+8)=9),SepSun1+8,""))</f>
        <v>44080</v>
      </c>
      <c r="C26" s="49">
        <f>IF(DAY(SepSun1)=1,IF(AND(YEAR(SepSun1+2)=CalendarYear,MONTH(SepSun1+2)=9),SepSun1+2,""),IF(AND(YEAR(SepSun1+9)=CalendarYear,MONTH(SepSun1+9)=9),SepSun1+9,""))</f>
        <v>44081</v>
      </c>
      <c r="D26" s="49">
        <f>IF(DAY(SepSun1)=1,IF(AND(YEAR(SepSun1+3)=CalendarYear,MONTH(SepSun1+3)=9),SepSun1+3,""),IF(AND(YEAR(SepSun1+10)=CalendarYear,MONTH(SepSun1+10)=9),SepSun1+10,""))</f>
        <v>44082</v>
      </c>
      <c r="E26" s="50">
        <f>IF(DAY(SepSun1)=1,IF(AND(YEAR(SepSun1+4)=CalendarYear,MONTH(SepSun1+4)=9),SepSun1+4,""),IF(AND(YEAR(SepSun1+11)=CalendarYear,MONTH(SepSun1+11)=9),SepSun1+11,""))</f>
        <v>44083</v>
      </c>
      <c r="F26" s="50">
        <f>IF(DAY(SepSun1)=1,IF(AND(YEAR(SepSun1+5)=CalendarYear,MONTH(SepSun1+5)=9),SepSun1+5,""),IF(AND(YEAR(SepSun1+12)=CalendarYear,MONTH(SepSun1+12)=9),SepSun1+12,""))</f>
        <v>44084</v>
      </c>
      <c r="G26" s="51">
        <f>IF(DAY(SepSun1)=1,IF(AND(YEAR(SepSun1+6)=CalendarYear,MONTH(SepSun1+6)=9),SepSun1+6,""),IF(AND(YEAR(SepSun1+13)=CalendarYear,MONTH(SepSun1+13)=9),SepSun1+13,""))</f>
        <v>44085</v>
      </c>
      <c r="H26" s="51">
        <f>IF(DAY(SepSun1)=1,IF(AND(YEAR(SepSun1+7)=CalendarYear,MONTH(SepSun1+7)=9),SepSun1+7,""),IF(AND(YEAR(SepSun1+14)=CalendarYear,MONTH(SepSun1+14)=9),SepSun1+14,""))</f>
        <v>44086</v>
      </c>
      <c r="J26" s="49">
        <f>IF(DAY(OctSun1)=1,IF(AND(YEAR(OctSun1+1)=CalendarYear,MONTH(OctSun1+1)=10),OctSun1+1,""),IF(AND(YEAR(OctSun1+8)=CalendarYear,MONTH(OctSun1+8)=10),OctSun1+8,""))</f>
        <v>44108</v>
      </c>
      <c r="K26" s="49">
        <f>IF(DAY(OctSun1)=1,IF(AND(YEAR(OctSun1+2)=CalendarYear,MONTH(OctSun1+2)=10),OctSun1+2,""),IF(AND(YEAR(OctSun1+9)=CalendarYear,MONTH(OctSun1+9)=10),OctSun1+9,""))</f>
        <v>44109</v>
      </c>
      <c r="L26" s="49">
        <f>IF(DAY(OctSun1)=1,IF(AND(YEAR(OctSun1+3)=CalendarYear,MONTH(OctSun1+3)=10),OctSun1+3,""),IF(AND(YEAR(OctSun1+10)=CalendarYear,MONTH(OctSun1+10)=10),OctSun1+10,""))</f>
        <v>44110</v>
      </c>
      <c r="M26" s="50">
        <f>IF(DAY(OctSun1)=1,IF(AND(YEAR(OctSun1+4)=CalendarYear,MONTH(OctSun1+4)=10),OctSun1+4,""),IF(AND(YEAR(OctSun1+11)=CalendarYear,MONTH(OctSun1+11)=10),OctSun1+11,""))</f>
        <v>44111</v>
      </c>
      <c r="N26" s="50">
        <f>IF(DAY(OctSun1)=1,IF(AND(YEAR(OctSun1+5)=CalendarYear,MONTH(OctSun1+5)=10),OctSun1+5,""),IF(AND(YEAR(OctSun1+12)=CalendarYear,MONTH(OctSun1+12)=10),OctSun1+12,""))</f>
        <v>44112</v>
      </c>
      <c r="O26" s="51">
        <f>IF(DAY(OctSun1)=1,IF(AND(YEAR(OctSun1+6)=CalendarYear,MONTH(OctSun1+6)=10),OctSun1+6,""),IF(AND(YEAR(OctSun1+13)=CalendarYear,MONTH(OctSun1+13)=10),OctSun1+13,""))</f>
        <v>44113</v>
      </c>
      <c r="P26" s="51">
        <f>IF(DAY(OctSun1)=1,IF(AND(YEAR(OctSun1+7)=CalendarYear,MONTH(OctSun1+7)=10),OctSun1+7,""),IF(AND(YEAR(OctSun1+14)=CalendarYear,MONTH(OctSun1+14)=10),OctSun1+14,""))</f>
        <v>44114</v>
      </c>
      <c r="R26" s="49">
        <f>IF(DAY(NovSun1)=1,IF(AND(YEAR(NovSun1+1)=CalendarYear,MONTH(NovSun1+1)=11),NovSun1+1,""),IF(AND(YEAR(NovSun1+8)=CalendarYear,MONTH(NovSun1+8)=11),NovSun1+8,""))</f>
        <v>44143</v>
      </c>
      <c r="S26" s="49">
        <f>IF(DAY(NovSun1)=1,IF(AND(YEAR(NovSun1+2)=CalendarYear,MONTH(NovSun1+2)=11),NovSun1+2,""),IF(AND(YEAR(NovSun1+9)=CalendarYear,MONTH(NovSun1+9)=11),NovSun1+9,""))</f>
        <v>44144</v>
      </c>
      <c r="T26" s="49">
        <f>IF(DAY(NovSun1)=1,IF(AND(YEAR(NovSun1+3)=CalendarYear,MONTH(NovSun1+3)=11),NovSun1+3,""),IF(AND(YEAR(NovSun1+10)=CalendarYear,MONTH(NovSun1+10)=11),NovSun1+10,""))</f>
        <v>44145</v>
      </c>
      <c r="U26" s="50">
        <f>IF(DAY(NovSun1)=1,IF(AND(YEAR(NovSun1+4)=CalendarYear,MONTH(NovSun1+4)=11),NovSun1+4,""),IF(AND(YEAR(NovSun1+11)=CalendarYear,MONTH(NovSun1+11)=11),NovSun1+11,""))</f>
        <v>44146</v>
      </c>
      <c r="V26" s="50">
        <f>IF(DAY(NovSun1)=1,IF(AND(YEAR(NovSun1+5)=CalendarYear,MONTH(NovSun1+5)=11),NovSun1+5,""),IF(AND(YEAR(NovSun1+12)=CalendarYear,MONTH(NovSun1+12)=11),NovSun1+12,""))</f>
        <v>44147</v>
      </c>
      <c r="W26" s="51">
        <f>IF(DAY(NovSun1)=1,IF(AND(YEAR(NovSun1+6)=CalendarYear,MONTH(NovSun1+6)=11),NovSun1+6,""),IF(AND(YEAR(NovSun1+13)=CalendarYear,MONTH(NovSun1+13)=11),NovSun1+13,""))</f>
        <v>44148</v>
      </c>
      <c r="X26" s="51">
        <f>IF(DAY(NovSun1)=1,IF(AND(YEAR(NovSun1+7)=CalendarYear,MONTH(NovSun1+7)=11),NovSun1+7,""),IF(AND(YEAR(NovSun1+14)=CalendarYear,MONTH(NovSun1+14)=11),NovSun1+14,""))</f>
        <v>44149</v>
      </c>
      <c r="Z26" s="49">
        <f>IF(DAY(DecSun1)=1,IF(AND(YEAR(DecSun1+1)=CalendarYear,MONTH(DecSun1+1)=12),DecSun1+1,""),IF(AND(YEAR(DecSun1+8)=CalendarYear,MONTH(DecSun1+8)=12),DecSun1+8,""))</f>
        <v>44171</v>
      </c>
      <c r="AA26" s="49">
        <f>IF(DAY(DecSun1)=1,IF(AND(YEAR(DecSun1+2)=CalendarYear,MONTH(DecSun1+2)=12),DecSun1+2,""),IF(AND(YEAR(DecSun1+9)=CalendarYear,MONTH(DecSun1+9)=12),DecSun1+9,""))</f>
        <v>44172</v>
      </c>
      <c r="AB26" s="49">
        <f>IF(DAY(DecSun1)=1,IF(AND(YEAR(DecSun1+3)=CalendarYear,MONTH(DecSun1+3)=12),DecSun1+3,""),IF(AND(YEAR(DecSun1+10)=CalendarYear,MONTH(DecSun1+10)=12),DecSun1+10,""))</f>
        <v>44173</v>
      </c>
      <c r="AC26" s="50">
        <f>IF(DAY(DecSun1)=1,IF(AND(YEAR(DecSun1+4)=CalendarYear,MONTH(DecSun1+4)=12),DecSun1+4,""),IF(AND(YEAR(DecSun1+11)=CalendarYear,MONTH(DecSun1+11)=12),DecSun1+11,""))</f>
        <v>44174</v>
      </c>
      <c r="AD26" s="50">
        <f>IF(DAY(DecSun1)=1,IF(AND(YEAR(DecSun1+5)=CalendarYear,MONTH(DecSun1+5)=12),DecSun1+5,""),IF(AND(YEAR(DecSun1+12)=CalendarYear,MONTH(DecSun1+12)=12),DecSun1+12,""))</f>
        <v>44175</v>
      </c>
      <c r="AE26" s="51">
        <f>IF(DAY(DecSun1)=1,IF(AND(YEAR(DecSun1+6)=CalendarYear,MONTH(DecSun1+6)=12),DecSun1+6,""),IF(AND(YEAR(DecSun1+13)=CalendarYear,MONTH(DecSun1+13)=12),DecSun1+13,""))</f>
        <v>44176</v>
      </c>
      <c r="AF26" s="51">
        <f>IF(DAY(DecSun1)=1,IF(AND(YEAR(DecSun1+7)=CalendarYear,MONTH(DecSun1+7)=12),DecSun1+7,""),IF(AND(YEAR(DecSun1+14)=CalendarYear,MONTH(DecSun1+14)=12),DecSun1+14,""))</f>
        <v>44177</v>
      </c>
    </row>
    <row r="27" spans="2:32" s="48" customFormat="1" ht="26.1" customHeight="1" x14ac:dyDescent="0.3">
      <c r="B27" s="50">
        <f>IF(DAY(SepSun1)=1,IF(AND(YEAR(SepSun1+8)=CalendarYear,MONTH(SepSun1+8)=9),SepSun1+8,""),IF(AND(YEAR(SepSun1+15)=CalendarYear,MONTH(SepSun1+15)=9),SepSun1+15,""))</f>
        <v>44087</v>
      </c>
      <c r="C27" s="50">
        <f>IF(DAY(SepSun1)=1,IF(AND(YEAR(SepSun1+9)=CalendarYear,MONTH(SepSun1+9)=9),SepSun1+9,""),IF(AND(YEAR(SepSun1+16)=CalendarYear,MONTH(SepSun1+16)=9),SepSun1+16,""))</f>
        <v>44088</v>
      </c>
      <c r="D27" s="49">
        <f>IF(DAY(SepSun1)=1,IF(AND(YEAR(SepSun1+10)=CalendarYear,MONTH(SepSun1+10)=9),SepSun1+10,""),IF(AND(YEAR(SepSun1+17)=CalendarYear,MONTH(SepSun1+17)=9),SepSun1+17,""))</f>
        <v>44089</v>
      </c>
      <c r="E27" s="49">
        <f>IF(DAY(SepSun1)=1,IF(AND(YEAR(SepSun1+11)=CalendarYear,MONTH(SepSun1+11)=9),SepSun1+11,""),IF(AND(YEAR(SepSun1+18)=CalendarYear,MONTH(SepSun1+18)=9),SepSun1+18,""))</f>
        <v>44090</v>
      </c>
      <c r="F27" s="52">
        <f>IF(DAY(SepSun1)=1,IF(AND(YEAR(SepSun1+12)=CalendarYear,MONTH(SepSun1+12)=9),SepSun1+12,""),IF(AND(YEAR(SepSun1+19)=CalendarYear,MONTH(SepSun1+19)=9),SepSun1+19,""))</f>
        <v>44091</v>
      </c>
      <c r="G27" s="52">
        <f>IF(DAY(SepSun1)=1,IF(AND(YEAR(SepSun1+13)=CalendarYear,MONTH(SepSun1+13)=9),SepSun1+13,""),IF(AND(YEAR(SepSun1+20)=CalendarYear,MONTH(SepSun1+20)=9),SepSun1+20,""))</f>
        <v>44092</v>
      </c>
      <c r="H27" s="50">
        <f>IF(DAY(SepSun1)=1,IF(AND(YEAR(SepSun1+14)=CalendarYear,MONTH(SepSun1+14)=9),SepSun1+14,""),IF(AND(YEAR(SepSun1+21)=CalendarYear,MONTH(SepSun1+21)=9),SepSun1+21,""))</f>
        <v>44093</v>
      </c>
      <c r="J27" s="50">
        <f>IF(DAY(OctSun1)=1,IF(AND(YEAR(OctSun1+8)=CalendarYear,MONTH(OctSun1+8)=10),OctSun1+8,""),IF(AND(YEAR(OctSun1+15)=CalendarYear,MONTH(OctSun1+15)=10),OctSun1+15,""))</f>
        <v>44115</v>
      </c>
      <c r="K27" s="50">
        <f>IF(DAY(OctSun1)=1,IF(AND(YEAR(OctSun1+9)=CalendarYear,MONTH(OctSun1+9)=10),OctSun1+9,""),IF(AND(YEAR(OctSun1+16)=CalendarYear,MONTH(OctSun1+16)=10),OctSun1+16,""))</f>
        <v>44116</v>
      </c>
      <c r="L27" s="49">
        <f>IF(DAY(OctSun1)=1,IF(AND(YEAR(OctSun1+10)=CalendarYear,MONTH(OctSun1+10)=10),OctSun1+10,""),IF(AND(YEAR(OctSun1+17)=CalendarYear,MONTH(OctSun1+17)=10),OctSun1+17,""))</f>
        <v>44117</v>
      </c>
      <c r="M27" s="49">
        <f>IF(DAY(OctSun1)=1,IF(AND(YEAR(OctSun1+11)=CalendarYear,MONTH(OctSun1+11)=10),OctSun1+11,""),IF(AND(YEAR(OctSun1+18)=CalendarYear,MONTH(OctSun1+18)=10),OctSun1+18,""))</f>
        <v>44118</v>
      </c>
      <c r="N27" s="52">
        <f>IF(DAY(OctSun1)=1,IF(AND(YEAR(OctSun1+12)=CalendarYear,MONTH(OctSun1+12)=10),OctSun1+12,""),IF(AND(YEAR(OctSun1+19)=CalendarYear,MONTH(OctSun1+19)=10),OctSun1+19,""))</f>
        <v>44119</v>
      </c>
      <c r="O27" s="52">
        <f>IF(DAY(OctSun1)=1,IF(AND(YEAR(OctSun1+13)=CalendarYear,MONTH(OctSun1+13)=10),OctSun1+13,""),IF(AND(YEAR(OctSun1+20)=CalendarYear,MONTH(OctSun1+20)=10),OctSun1+20,""))</f>
        <v>44120</v>
      </c>
      <c r="P27" s="50">
        <f>IF(DAY(OctSun1)=1,IF(AND(YEAR(OctSun1+14)=CalendarYear,MONTH(OctSun1+14)=10),OctSun1+14,""),IF(AND(YEAR(OctSun1+21)=CalendarYear,MONTH(OctSun1+21)=10),OctSun1+21,""))</f>
        <v>44121</v>
      </c>
      <c r="R27" s="50">
        <f>IF(DAY(NovSun1)=1,IF(AND(YEAR(NovSun1+8)=CalendarYear,MONTH(NovSun1+8)=11),NovSun1+8,""),IF(AND(YEAR(NovSun1+15)=CalendarYear,MONTH(NovSun1+15)=11),NovSun1+15,""))</f>
        <v>44150</v>
      </c>
      <c r="S27" s="50">
        <f>IF(DAY(NovSun1)=1,IF(AND(YEAR(NovSun1+9)=CalendarYear,MONTH(NovSun1+9)=11),NovSun1+9,""),IF(AND(YEAR(NovSun1+16)=CalendarYear,MONTH(NovSun1+16)=11),NovSun1+16,""))</f>
        <v>44151</v>
      </c>
      <c r="T27" s="49">
        <f>IF(DAY(NovSun1)=1,IF(AND(YEAR(NovSun1+10)=CalendarYear,MONTH(NovSun1+10)=11),NovSun1+10,""),IF(AND(YEAR(NovSun1+17)=CalendarYear,MONTH(NovSun1+17)=11),NovSun1+17,""))</f>
        <v>44152</v>
      </c>
      <c r="U27" s="49">
        <f>IF(DAY(NovSun1)=1,IF(AND(YEAR(NovSun1+11)=CalendarYear,MONTH(NovSun1+11)=11),NovSun1+11,""),IF(AND(YEAR(NovSun1+18)=CalendarYear,MONTH(NovSun1+18)=11),NovSun1+18,""))</f>
        <v>44153</v>
      </c>
      <c r="V27" s="52">
        <f>IF(DAY(NovSun1)=1,IF(AND(YEAR(NovSun1+12)=CalendarYear,MONTH(NovSun1+12)=11),NovSun1+12,""),IF(AND(YEAR(NovSun1+19)=CalendarYear,MONTH(NovSun1+19)=11),NovSun1+19,""))</f>
        <v>44154</v>
      </c>
      <c r="W27" s="52">
        <f>IF(DAY(NovSun1)=1,IF(AND(YEAR(NovSun1+13)=CalendarYear,MONTH(NovSun1+13)=11),NovSun1+13,""),IF(AND(YEAR(NovSun1+20)=CalendarYear,MONTH(NovSun1+20)=11),NovSun1+20,""))</f>
        <v>44155</v>
      </c>
      <c r="X27" s="50">
        <f>IF(DAY(NovSun1)=1,IF(AND(YEAR(NovSun1+14)=CalendarYear,MONTH(NovSun1+14)=11),NovSun1+14,""),IF(AND(YEAR(NovSun1+21)=CalendarYear,MONTH(NovSun1+21)=11),NovSun1+21,""))</f>
        <v>44156</v>
      </c>
      <c r="Z27" s="50">
        <f>IF(DAY(DecSun1)=1,IF(AND(YEAR(DecSun1+8)=CalendarYear,MONTH(DecSun1+8)=12),DecSun1+8,""),IF(AND(YEAR(DecSun1+15)=CalendarYear,MONTH(DecSun1+15)=12),DecSun1+15,""))</f>
        <v>44178</v>
      </c>
      <c r="AA27" s="50">
        <f>IF(DAY(DecSun1)=1,IF(AND(YEAR(DecSun1+9)=CalendarYear,MONTH(DecSun1+9)=12),DecSun1+9,""),IF(AND(YEAR(DecSun1+16)=CalendarYear,MONTH(DecSun1+16)=12),DecSun1+16,""))</f>
        <v>44179</v>
      </c>
      <c r="AB27" s="49">
        <f>IF(DAY(DecSun1)=1,IF(AND(YEAR(DecSun1+10)=CalendarYear,MONTH(DecSun1+10)=12),DecSun1+10,""),IF(AND(YEAR(DecSun1+17)=CalendarYear,MONTH(DecSun1+17)=12),DecSun1+17,""))</f>
        <v>44180</v>
      </c>
      <c r="AC27" s="49">
        <f>IF(DAY(DecSun1)=1,IF(AND(YEAR(DecSun1+11)=CalendarYear,MONTH(DecSun1+11)=12),DecSun1+11,""),IF(AND(YEAR(DecSun1+18)=CalendarYear,MONTH(DecSun1+18)=12),DecSun1+18,""))</f>
        <v>44181</v>
      </c>
      <c r="AD27" s="52">
        <f>IF(DAY(DecSun1)=1,IF(AND(YEAR(DecSun1+12)=CalendarYear,MONTH(DecSun1+12)=12),DecSun1+12,""),IF(AND(YEAR(DecSun1+19)=CalendarYear,MONTH(DecSun1+19)=12),DecSun1+19,""))</f>
        <v>44182</v>
      </c>
      <c r="AE27" s="52">
        <f>IF(DAY(DecSun1)=1,IF(AND(YEAR(DecSun1+13)=CalendarYear,MONTH(DecSun1+13)=12),DecSun1+13,""),IF(AND(YEAR(DecSun1+20)=CalendarYear,MONTH(DecSun1+20)=12),DecSun1+20,""))</f>
        <v>44183</v>
      </c>
      <c r="AF27" s="50">
        <f>IF(DAY(DecSun1)=1,IF(AND(YEAR(DecSun1+14)=CalendarYear,MONTH(DecSun1+14)=12),DecSun1+14,""),IF(AND(YEAR(DecSun1+21)=CalendarYear,MONTH(DecSun1+21)=12),DecSun1+21,""))</f>
        <v>44184</v>
      </c>
    </row>
    <row r="28" spans="2:32" s="48" customFormat="1" ht="26.1" customHeight="1" x14ac:dyDescent="0.3">
      <c r="B28" s="51">
        <f>IF(DAY(SepSun1)=1,IF(AND(YEAR(SepSun1+15)=CalendarYear,MONTH(SepSun1+15)=9),SepSun1+15,""),IF(AND(YEAR(SepSun1+22)=CalendarYear,MONTH(SepSun1+22)=9),SepSun1+22,""))</f>
        <v>44094</v>
      </c>
      <c r="C28" s="51">
        <f>IF(DAY(SepSun1)=1,IF(AND(YEAR(SepSun1+16)=CalendarYear,MONTH(SepSun1+16)=9),SepSun1+16,""),IF(AND(YEAR(SepSun1+23)=CalendarYear,MONTH(SepSun1+23)=9),SepSun1+23,""))</f>
        <v>44095</v>
      </c>
      <c r="D28" s="51">
        <f>IF(DAY(SepSun1)=1,IF(AND(YEAR(SepSun1+17)=CalendarYear,MONTH(SepSun1+17)=9),SepSun1+17,""),IF(AND(YEAR(SepSun1+24)=CalendarYear,MONTH(SepSun1+24)=9),SepSun1+24,""))</f>
        <v>44096</v>
      </c>
      <c r="E28" s="50">
        <f>IF(DAY(SepSun1)=1,IF(AND(YEAR(SepSun1+18)=CalendarYear,MONTH(SepSun1+18)=9),SepSun1+18,""),IF(AND(YEAR(SepSun1+25)=CalendarYear,MONTH(SepSun1+25)=9),SepSun1+25,""))</f>
        <v>44097</v>
      </c>
      <c r="F28" s="53">
        <f>IF(DAY(SepSun1)=1,IF(AND(YEAR(SepSun1+19)=CalendarYear,MONTH(SepSun1+19)=9),SepSun1+19,""),IF(AND(YEAR(SepSun1+26)=CalendarYear,MONTH(SepSun1+26)=9),SepSun1+26,""))</f>
        <v>44098</v>
      </c>
      <c r="G28" s="50">
        <f>IF(DAY(SepSun1)=1,IF(AND(YEAR(SepSun1+20)=CalendarYear,MONTH(SepSun1+20)=9),SepSun1+20,""),IF(AND(YEAR(SepSun1+27)=CalendarYear,MONTH(SepSun1+27)=9),SepSun1+27,""))</f>
        <v>44099</v>
      </c>
      <c r="H28" s="50">
        <f>IF(DAY(SepSun1)=1,IF(AND(YEAR(SepSun1+21)=CalendarYear,MONTH(SepSun1+21)=9),SepSun1+21,""),IF(AND(YEAR(SepSun1+28)=CalendarYear,MONTH(SepSun1+28)=9),SepSun1+28,""))</f>
        <v>44100</v>
      </c>
      <c r="J28" s="51">
        <f>IF(DAY(OctSun1)=1,IF(AND(YEAR(OctSun1+15)=CalendarYear,MONTH(OctSun1+15)=10),OctSun1+15,""),IF(AND(YEAR(OctSun1+22)=CalendarYear,MONTH(OctSun1+22)=10),OctSun1+22,""))</f>
        <v>44122</v>
      </c>
      <c r="K28" s="51">
        <f>IF(DAY(OctSun1)=1,IF(AND(YEAR(OctSun1+16)=CalendarYear,MONTH(OctSun1+16)=10),OctSun1+16,""),IF(AND(YEAR(OctSun1+23)=CalendarYear,MONTH(OctSun1+23)=10),OctSun1+23,""))</f>
        <v>44123</v>
      </c>
      <c r="L28" s="51">
        <f>IF(DAY(OctSun1)=1,IF(AND(YEAR(OctSun1+17)=CalendarYear,MONTH(OctSun1+17)=10),OctSun1+17,""),IF(AND(YEAR(OctSun1+24)=CalendarYear,MONTH(OctSun1+24)=10),OctSun1+24,""))</f>
        <v>44124</v>
      </c>
      <c r="M28" s="50">
        <f>IF(DAY(OctSun1)=1,IF(AND(YEAR(OctSun1+18)=CalendarYear,MONTH(OctSun1+18)=10),OctSun1+18,""),IF(AND(YEAR(OctSun1+25)=CalendarYear,MONTH(OctSun1+25)=10),OctSun1+25,""))</f>
        <v>44125</v>
      </c>
      <c r="N28" s="53">
        <f>IF(DAY(OctSun1)=1,IF(AND(YEAR(OctSun1+19)=CalendarYear,MONTH(OctSun1+19)=10),OctSun1+19,""),IF(AND(YEAR(OctSun1+26)=CalendarYear,MONTH(OctSun1+26)=10),OctSun1+26,""))</f>
        <v>44126</v>
      </c>
      <c r="O28" s="50">
        <f>IF(DAY(OctSun1)=1,IF(AND(YEAR(OctSun1+20)=CalendarYear,MONTH(OctSun1+20)=10),OctSun1+20,""),IF(AND(YEAR(OctSun1+27)=CalendarYear,MONTH(OctSun1+27)=10),OctSun1+27,""))</f>
        <v>44127</v>
      </c>
      <c r="P28" s="50">
        <f>IF(DAY(OctSun1)=1,IF(AND(YEAR(OctSun1+21)=CalendarYear,MONTH(OctSun1+21)=10),OctSun1+21,""),IF(AND(YEAR(OctSun1+28)=CalendarYear,MONTH(OctSun1+28)=10),OctSun1+28,""))</f>
        <v>44128</v>
      </c>
      <c r="R28" s="51">
        <f>IF(DAY(NovSun1)=1,IF(AND(YEAR(NovSun1+15)=CalendarYear,MONTH(NovSun1+15)=11),NovSun1+15,""),IF(AND(YEAR(NovSun1+22)=CalendarYear,MONTH(NovSun1+22)=11),NovSun1+22,""))</f>
        <v>44157</v>
      </c>
      <c r="S28" s="51">
        <f>IF(DAY(NovSun1)=1,IF(AND(YEAR(NovSun1+16)=CalendarYear,MONTH(NovSun1+16)=11),NovSun1+16,""),IF(AND(YEAR(NovSun1+23)=CalendarYear,MONTH(NovSun1+23)=11),NovSun1+23,""))</f>
        <v>44158</v>
      </c>
      <c r="T28" s="51">
        <f>IF(DAY(NovSun1)=1,IF(AND(YEAR(NovSun1+17)=CalendarYear,MONTH(NovSun1+17)=11),NovSun1+17,""),IF(AND(YEAR(NovSun1+24)=CalendarYear,MONTH(NovSun1+24)=11),NovSun1+24,""))</f>
        <v>44159</v>
      </c>
      <c r="U28" s="50">
        <f>IF(DAY(NovSun1)=1,IF(AND(YEAR(NovSun1+18)=CalendarYear,MONTH(NovSun1+18)=11),NovSun1+18,""),IF(AND(YEAR(NovSun1+25)=CalendarYear,MONTH(NovSun1+25)=11),NovSun1+25,""))</f>
        <v>44160</v>
      </c>
      <c r="V28" s="53">
        <f>IF(DAY(NovSun1)=1,IF(AND(YEAR(NovSun1+19)=CalendarYear,MONTH(NovSun1+19)=11),NovSun1+19,""),IF(AND(YEAR(NovSun1+26)=CalendarYear,MONTH(NovSun1+26)=11),NovSun1+26,""))</f>
        <v>44161</v>
      </c>
      <c r="W28" s="50">
        <f>IF(DAY(NovSun1)=1,IF(AND(YEAR(NovSun1+20)=CalendarYear,MONTH(NovSun1+20)=11),NovSun1+20,""),IF(AND(YEAR(NovSun1+27)=CalendarYear,MONTH(NovSun1+27)=11),NovSun1+27,""))</f>
        <v>44162</v>
      </c>
      <c r="X28" s="50">
        <f>IF(DAY(NovSun1)=1,IF(AND(YEAR(NovSun1+21)=CalendarYear,MONTH(NovSun1+21)=11),NovSun1+21,""),IF(AND(YEAR(NovSun1+28)=CalendarYear,MONTH(NovSun1+28)=11),NovSun1+28,""))</f>
        <v>44163</v>
      </c>
      <c r="Z28" s="51">
        <f>IF(DAY(DecSun1)=1,IF(AND(YEAR(DecSun1+15)=CalendarYear,MONTH(DecSun1+15)=12),DecSun1+15,""),IF(AND(YEAR(DecSun1+22)=CalendarYear,MONTH(DecSun1+22)=12),DecSun1+22,""))</f>
        <v>44185</v>
      </c>
      <c r="AA28" s="51">
        <f>IF(DAY(DecSun1)=1,IF(AND(YEAR(DecSun1+16)=CalendarYear,MONTH(DecSun1+16)=12),DecSun1+16,""),IF(AND(YEAR(DecSun1+23)=CalendarYear,MONTH(DecSun1+23)=12),DecSun1+23,""))</f>
        <v>44186</v>
      </c>
      <c r="AB28" s="51">
        <f>IF(DAY(DecSun1)=1,IF(AND(YEAR(DecSun1+17)=CalendarYear,MONTH(DecSun1+17)=12),DecSun1+17,""),IF(AND(YEAR(DecSun1+24)=CalendarYear,MONTH(DecSun1+24)=12),DecSun1+24,""))</f>
        <v>44187</v>
      </c>
      <c r="AC28" s="50">
        <f>IF(DAY(DecSun1)=1,IF(AND(YEAR(DecSun1+18)=CalendarYear,MONTH(DecSun1+18)=12),DecSun1+18,""),IF(AND(YEAR(DecSun1+25)=CalendarYear,MONTH(DecSun1+25)=12),DecSun1+25,""))</f>
        <v>44188</v>
      </c>
      <c r="AD28" s="53">
        <f>IF(DAY(DecSun1)=1,IF(AND(YEAR(DecSun1+19)=CalendarYear,MONTH(DecSun1+19)=12),DecSun1+19,""),IF(AND(YEAR(DecSun1+26)=CalendarYear,MONTH(DecSun1+26)=12),DecSun1+26,""))</f>
        <v>44189</v>
      </c>
      <c r="AE28" s="50">
        <f>IF(DAY(DecSun1)=1,IF(AND(YEAR(DecSun1+20)=CalendarYear,MONTH(DecSun1+20)=12),DecSun1+20,""),IF(AND(YEAR(DecSun1+27)=CalendarYear,MONTH(DecSun1+27)=12),DecSun1+27,""))</f>
        <v>44190</v>
      </c>
      <c r="AF28" s="50">
        <f>IF(DAY(DecSun1)=1,IF(AND(YEAR(DecSun1+21)=CalendarYear,MONTH(DecSun1+21)=12),DecSun1+21,""),IF(AND(YEAR(DecSun1+28)=CalendarYear,MONTH(DecSun1+28)=12),DecSun1+28,""))</f>
        <v>44191</v>
      </c>
    </row>
    <row r="29" spans="2:32" s="48" customFormat="1" ht="26.1" customHeight="1" x14ac:dyDescent="0.3">
      <c r="B29" s="49">
        <f>IF(DAY(SepSun1)=1,IF(AND(YEAR(SepSun1+22)=CalendarYear,MONTH(SepSun1+22)=9),SepSun1+22,""),IF(AND(YEAR(SepSun1+29)=CalendarYear,MONTH(SepSun1+29)=9),SepSun1+29,""))</f>
        <v>44101</v>
      </c>
      <c r="C29" s="49">
        <f>IF(DAY(SepSun1)=1,IF(AND(YEAR(SepSun1+23)=CalendarYear,MONTH(SepSun1+23)=9),SepSun1+23,""),IF(AND(YEAR(SepSun1+30)=CalendarYear,MONTH(SepSun1+30)=9),SepSun1+30,""))</f>
        <v>44102</v>
      </c>
      <c r="D29" s="54">
        <f>IF(DAY(SepSun1)=1,IF(AND(YEAR(SepSun1+24)=CalendarYear,MONTH(SepSun1+24)=9),SepSun1+24,""),IF(AND(YEAR(SepSun1+31)=CalendarYear,MONTH(SepSun1+31)=9),SepSun1+31,""))</f>
        <v>44103</v>
      </c>
      <c r="E29" s="54">
        <f>IF(DAY(SepSun1)=1,IF(AND(YEAR(SepSun1+25)=CalendarYear,MONTH(SepSun1+25)=9),SepSun1+25,""),IF(AND(YEAR(SepSun1+32)=CalendarYear,MONTH(SepSun1+32)=9),SepSun1+32,""))</f>
        <v>44104</v>
      </c>
      <c r="F29" s="54" t="str">
        <f>IF(DAY(SepSun1)=1,IF(AND(YEAR(SepSun1+26)=CalendarYear,MONTH(SepSun1+26)=9),SepSun1+26,""),IF(AND(YEAR(SepSun1+33)=CalendarYear,MONTH(SepSun1+33)=9),SepSun1+33,""))</f>
        <v/>
      </c>
      <c r="G29" s="55" t="str">
        <f>IF(DAY(SepSun1)=1,IF(AND(YEAR(SepSun1+27)=CalendarYear,MONTH(SepSun1+27)=9),SepSun1+27,""),IF(AND(YEAR(SepSun1+34)=CalendarYear,MONTH(SepSun1+34)=9),SepSun1+34,""))</f>
        <v/>
      </c>
      <c r="H29" s="55" t="str">
        <f>IF(DAY(SepSun1)=1,IF(AND(YEAR(SepSun1+28)=CalendarYear,MONTH(SepSun1+28)=9),SepSun1+28,""),IF(AND(YEAR(SepSun1+35)=CalendarYear,MONTH(SepSun1+35)=9),SepSun1+35,""))</f>
        <v/>
      </c>
      <c r="J29" s="49">
        <f>IF(DAY(OctSun1)=1,IF(AND(YEAR(OctSun1+22)=CalendarYear,MONTH(OctSun1+22)=10),OctSun1+22,""),IF(AND(YEAR(OctSun1+29)=CalendarYear,MONTH(OctSun1+29)=10),OctSun1+29,""))</f>
        <v>44129</v>
      </c>
      <c r="K29" s="49">
        <f>IF(DAY(OctSun1)=1,IF(AND(YEAR(OctSun1+23)=CalendarYear,MONTH(OctSun1+23)=10),OctSun1+23,""),IF(AND(YEAR(OctSun1+30)=CalendarYear,MONTH(OctSun1+30)=10),OctSun1+30,""))</f>
        <v>44130</v>
      </c>
      <c r="L29" s="54">
        <f>IF(DAY(OctSun1)=1,IF(AND(YEAR(OctSun1+24)=CalendarYear,MONTH(OctSun1+24)=10),OctSun1+24,""),IF(AND(YEAR(OctSun1+31)=CalendarYear,MONTH(OctSun1+31)=10),OctSun1+31,""))</f>
        <v>44131</v>
      </c>
      <c r="M29" s="54">
        <f>IF(DAY(OctSun1)=1,IF(AND(YEAR(OctSun1+25)=CalendarYear,MONTH(OctSun1+25)=10),OctSun1+25,""),IF(AND(YEAR(OctSun1+32)=CalendarYear,MONTH(OctSun1+32)=10),OctSun1+32,""))</f>
        <v>44132</v>
      </c>
      <c r="N29" s="54">
        <f>IF(DAY(OctSun1)=1,IF(AND(YEAR(OctSun1+26)=CalendarYear,MONTH(OctSun1+26)=10),OctSun1+26,""),IF(AND(YEAR(OctSun1+33)=CalendarYear,MONTH(OctSun1+33)=10),OctSun1+33,""))</f>
        <v>44133</v>
      </c>
      <c r="O29" s="55">
        <f>IF(DAY(OctSun1)=1,IF(AND(YEAR(OctSun1+27)=CalendarYear,MONTH(OctSun1+27)=10),OctSun1+27,""),IF(AND(YEAR(OctSun1+34)=CalendarYear,MONTH(OctSun1+34)=10),OctSun1+34,""))</f>
        <v>44134</v>
      </c>
      <c r="P29" s="55">
        <f>IF(DAY(OctSun1)=1,IF(AND(YEAR(OctSun1+28)=CalendarYear,MONTH(OctSun1+28)=10),OctSun1+28,""),IF(AND(YEAR(OctSun1+35)=CalendarYear,MONTH(OctSun1+35)=10),OctSun1+35,""))</f>
        <v>44135</v>
      </c>
      <c r="R29" s="49">
        <f>IF(DAY(NovSun1)=1,IF(AND(YEAR(NovSun1+22)=CalendarYear,MONTH(NovSun1+22)=11),NovSun1+22,""),IF(AND(YEAR(NovSun1+29)=CalendarYear,MONTH(NovSun1+29)=11),NovSun1+29,""))</f>
        <v>44164</v>
      </c>
      <c r="S29" s="49">
        <f>IF(DAY(NovSun1)=1,IF(AND(YEAR(NovSun1+23)=CalendarYear,MONTH(NovSun1+23)=11),NovSun1+23,""),IF(AND(YEAR(NovSun1+30)=CalendarYear,MONTH(NovSun1+30)=11),NovSun1+30,""))</f>
        <v>44165</v>
      </c>
      <c r="T29" s="54" t="str">
        <f>IF(DAY(NovSun1)=1,IF(AND(YEAR(NovSun1+24)=CalendarYear,MONTH(NovSun1+24)=11),NovSun1+24,""),IF(AND(YEAR(NovSun1+31)=CalendarYear,MONTH(NovSun1+31)=11),NovSun1+31,""))</f>
        <v/>
      </c>
      <c r="U29" s="54" t="str">
        <f>IF(DAY(NovSun1)=1,IF(AND(YEAR(NovSun1+25)=CalendarYear,MONTH(NovSun1+25)=11),NovSun1+25,""),IF(AND(YEAR(NovSun1+32)=CalendarYear,MONTH(NovSun1+32)=11),NovSun1+32,""))</f>
        <v/>
      </c>
      <c r="V29" s="54" t="str">
        <f>IF(DAY(NovSun1)=1,IF(AND(YEAR(NovSun1+26)=CalendarYear,MONTH(NovSun1+26)=11),NovSun1+26,""),IF(AND(YEAR(NovSun1+33)=CalendarYear,MONTH(NovSun1+33)=11),NovSun1+33,""))</f>
        <v/>
      </c>
      <c r="W29" s="55" t="str">
        <f>IF(DAY(NovSun1)=1,IF(AND(YEAR(NovSun1+27)=CalendarYear,MONTH(NovSun1+27)=11),NovSun1+27,""),IF(AND(YEAR(NovSun1+34)=CalendarYear,MONTH(NovSun1+34)=11),NovSun1+34,""))</f>
        <v/>
      </c>
      <c r="X29" s="55" t="str">
        <f>IF(DAY(NovSun1)=1,IF(AND(YEAR(NovSun1+28)=CalendarYear,MONTH(NovSun1+28)=11),NovSun1+28,""),IF(AND(YEAR(NovSun1+35)=CalendarYear,MONTH(NovSun1+35)=11),NovSun1+35,""))</f>
        <v/>
      </c>
      <c r="Z29" s="49">
        <f>IF(DAY(DecSun1)=1,IF(AND(YEAR(DecSun1+22)=CalendarYear,MONTH(DecSun1+22)=12),DecSun1+22,""),IF(AND(YEAR(DecSun1+29)=CalendarYear,MONTH(DecSun1+29)=12),DecSun1+29,""))</f>
        <v>44192</v>
      </c>
      <c r="AA29" s="49">
        <f>IF(DAY(DecSun1)=1,IF(AND(YEAR(DecSun1+23)=CalendarYear,MONTH(DecSun1+23)=12),DecSun1+23,""),IF(AND(YEAR(DecSun1+30)=CalendarYear,MONTH(DecSun1+30)=12),DecSun1+30,""))</f>
        <v>44193</v>
      </c>
      <c r="AB29" s="54">
        <f>IF(DAY(DecSun1)=1,IF(AND(YEAR(DecSun1+24)=CalendarYear,MONTH(DecSun1+24)=12),DecSun1+24,""),IF(AND(YEAR(DecSun1+31)=CalendarYear,MONTH(DecSun1+31)=12),DecSun1+31,""))</f>
        <v>44194</v>
      </c>
      <c r="AC29" s="54">
        <f>IF(DAY(DecSun1)=1,IF(AND(YEAR(DecSun1+25)=CalendarYear,MONTH(DecSun1+25)=12),DecSun1+25,""),IF(AND(YEAR(DecSun1+32)=CalendarYear,MONTH(DecSun1+32)=12),DecSun1+32,""))</f>
        <v>44195</v>
      </c>
      <c r="AD29" s="54">
        <f>IF(DAY(DecSun1)=1,IF(AND(YEAR(DecSun1+26)=CalendarYear,MONTH(DecSun1+26)=12),DecSun1+26,""),IF(AND(YEAR(DecSun1+33)=CalendarYear,MONTH(DecSun1+33)=12),DecSun1+33,""))</f>
        <v>44196</v>
      </c>
      <c r="AE29" s="55" t="str">
        <f>IF(DAY(DecSun1)=1,IF(AND(YEAR(DecSun1+27)=CalendarYear,MONTH(DecSun1+27)=12),DecSun1+27,""),IF(AND(YEAR(DecSun1+34)=CalendarYear,MONTH(DecSun1+34)=12),DecSun1+34,""))</f>
        <v/>
      </c>
      <c r="AF29" s="55" t="str">
        <f>IF(DAY(DecSun1)=1,IF(AND(YEAR(DecSun1+28)=CalendarYear,MONTH(DecSun1+28)=12),DecSun1+28,""),IF(AND(YEAR(DecSun1+35)=CalendarYear,MONTH(DecSun1+35)=12),DecSun1+35,""))</f>
        <v/>
      </c>
    </row>
    <row r="30" spans="2:32" s="48" customFormat="1" ht="26.1" customHeight="1" x14ac:dyDescent="0.3">
      <c r="B30" s="49" t="str">
        <f>IF(DAY(SepSun1)=1,IF(AND(YEAR(SepSun1+29)=CalendarYear,MONTH(SepSun1+29)=9),SepSun1+29,""),IF(AND(YEAR(SepSun1+36)=CalendarYear,MONTH(SepSun1+36)=9),SepSun1+36,""))</f>
        <v/>
      </c>
      <c r="C30" s="49" t="str">
        <f>IF(DAY(SepSun1)=1,IF(AND(YEAR(SepSun1+30)=CalendarYear,MONTH(SepSun1+30)=9),SepSun1+30,""),IF(AND(YEAR(SepSun1+37)=CalendarYear,MONTH(SepSun1+37)=9),SepSun1+37,""))</f>
        <v/>
      </c>
      <c r="D30" s="54" t="str">
        <f>IF(DAY(SepSun1)=1,IF(AND(YEAR(SepSun1+31)=CalendarYear,MONTH(SepSun1+31)=9),SepSun1+31,""),IF(AND(YEAR(SepSun1+38)=CalendarYear,MONTH(SepSun1+38)=9),SepSun1+38,""))</f>
        <v/>
      </c>
      <c r="E30" s="54" t="str">
        <f>IF(DAY(SepSun1)=1,IF(AND(YEAR(SepSun1+32)=CalendarYear,MONTH(SepSun1+32)=9),SepSun1+32,""),IF(AND(YEAR(SepSun1+39)=CalendarYear,MONTH(SepSun1+39)=9),SepSun1+39,""))</f>
        <v/>
      </c>
      <c r="F30" s="54" t="str">
        <f>IF(DAY(SepSun1)=1,IF(AND(YEAR(SepSun1+33)=CalendarYear,MONTH(SepSun1+33)=9),SepSun1+33,""),IF(AND(YEAR(SepSun1+40)=CalendarYear,MONTH(SepSun1+40)=9),SepSun1+40,""))</f>
        <v/>
      </c>
      <c r="G30" s="55" t="str">
        <f>IF(DAY(SepSun1)=1,IF(AND(YEAR(SepSun1+34)=CalendarYear,MONTH(SepSun1+34)=9),SepSun1+34,""),IF(AND(YEAR(SepSun1+41)=CalendarYear,MONTH(SepSun1+41)=9),SepSun1+41,""))</f>
        <v/>
      </c>
      <c r="H30" s="55" t="str">
        <f>IF(DAY(SepSun1)=1,IF(AND(YEAR(SepSun1+35)=CalendarYear,MONTH(SepSun1+35)=9),SepSun1+35,""),IF(AND(YEAR(SepSun1+42)=CalendarYear,MONTH(SepSun1+42)=9),SepSun1+42,""))</f>
        <v/>
      </c>
      <c r="J30" s="49" t="str">
        <f>IF(DAY(OctSun1)=1,IF(AND(YEAR(OctSun1+29)=CalendarYear,MONTH(OctSun1+29)=10),OctSun1+29,""),IF(AND(YEAR(OctSun1+36)=CalendarYear,MONTH(OctSun1+36)=10),OctSun1+36,""))</f>
        <v/>
      </c>
      <c r="K30" s="49" t="str">
        <f>IF(DAY(OctSun1)=1,IF(AND(YEAR(OctSun1+30)=CalendarYear,MONTH(OctSun1+30)=10),OctSun1+30,""),IF(AND(YEAR(OctSun1+37)=CalendarYear,MONTH(OctSun1+37)=10),OctSun1+37,""))</f>
        <v/>
      </c>
      <c r="L30" s="54" t="str">
        <f>IF(DAY(OctSun1)=1,IF(AND(YEAR(OctSun1+31)=CalendarYear,MONTH(OctSun1+31)=10),OctSun1+31,""),IF(AND(YEAR(OctSun1+38)=CalendarYear,MONTH(OctSun1+38)=10),OctSun1+38,""))</f>
        <v/>
      </c>
      <c r="M30" s="54" t="str">
        <f>IF(DAY(OctSun1)=1,IF(AND(YEAR(OctSun1+32)=CalendarYear,MONTH(OctSun1+32)=10),OctSun1+32,""),IF(AND(YEAR(OctSun1+39)=CalendarYear,MONTH(OctSun1+39)=10),OctSun1+39,""))</f>
        <v/>
      </c>
      <c r="N30" s="54" t="str">
        <f>IF(DAY(OctSun1)=1,IF(AND(YEAR(OctSun1+33)=CalendarYear,MONTH(OctSun1+33)=10),OctSun1+33,""),IF(AND(YEAR(OctSun1+40)=CalendarYear,MONTH(OctSun1+40)=10),OctSun1+40,""))</f>
        <v/>
      </c>
      <c r="O30" s="55" t="str">
        <f>IF(DAY(OctSun1)=1,IF(AND(YEAR(OctSun1+34)=CalendarYear,MONTH(OctSun1+34)=10),OctSun1+34,""),IF(AND(YEAR(OctSun1+41)=CalendarYear,MONTH(OctSun1+41)=10),OctSun1+41,""))</f>
        <v/>
      </c>
      <c r="P30" s="55" t="str">
        <f>IF(DAY(OctSun1)=1,IF(AND(YEAR(OctSun1+35)=CalendarYear,MONTH(OctSun1+35)=10),OctSun1+35,""),IF(AND(YEAR(OctSun1+42)=CalendarYear,MONTH(OctSun1+42)=10),OctSun1+42,""))</f>
        <v/>
      </c>
      <c r="R30" s="49" t="str">
        <f>IF(DAY(NovSun1)=1,IF(AND(YEAR(NovSun1+29)=CalendarYear,MONTH(NovSun1+29)=11),NovSun1+29,""),IF(AND(YEAR(NovSun1+36)=CalendarYear,MONTH(NovSun1+36)=11),NovSun1+36,""))</f>
        <v/>
      </c>
      <c r="S30" s="49" t="str">
        <f>IF(DAY(NovSun1)=1,IF(AND(YEAR(NovSun1+30)=CalendarYear,MONTH(NovSun1+30)=11),NovSun1+30,""),IF(AND(YEAR(NovSun1+37)=CalendarYear,MONTH(NovSun1+37)=11),NovSun1+37,""))</f>
        <v/>
      </c>
      <c r="T30" s="54" t="str">
        <f>IF(DAY(NovSun1)=1,IF(AND(YEAR(NovSun1+31)=CalendarYear,MONTH(NovSun1+31)=11),NovSun1+31,""),IF(AND(YEAR(NovSun1+38)=CalendarYear,MONTH(NovSun1+38)=11),NovSun1+38,""))</f>
        <v/>
      </c>
      <c r="U30" s="54" t="str">
        <f>IF(DAY(NovSun1)=1,IF(AND(YEAR(NovSun1+32)=CalendarYear,MONTH(NovSun1+32)=11),NovSun1+32,""),IF(AND(YEAR(NovSun1+39)=CalendarYear,MONTH(NovSun1+39)=11),NovSun1+39,""))</f>
        <v/>
      </c>
      <c r="V30" s="54" t="str">
        <f>IF(DAY(NovSun1)=1,IF(AND(YEAR(NovSun1+33)=CalendarYear,MONTH(NovSun1+33)=11),NovSun1+33,""),IF(AND(YEAR(NovSun1+40)=CalendarYear,MONTH(NovSun1+40)=11),NovSun1+40,""))</f>
        <v/>
      </c>
      <c r="W30" s="55" t="str">
        <f>IF(DAY(NovSun1)=1,IF(AND(YEAR(NovSun1+34)=CalendarYear,MONTH(NovSun1+34)=11),NovSun1+34,""),IF(AND(YEAR(NovSun1+41)=CalendarYear,MONTH(NovSun1+41)=11),NovSun1+41,""))</f>
        <v/>
      </c>
      <c r="X30" s="55" t="str">
        <f>IF(DAY(NovSun1)=1,IF(AND(YEAR(NovSun1+35)=CalendarYear,MONTH(NovSun1+35)=11),NovSun1+35,""),IF(AND(YEAR(NovSun1+42)=CalendarYear,MONTH(NovSun1+42)=11),NovSun1+42,""))</f>
        <v/>
      </c>
      <c r="Z30" s="49" t="str">
        <f>IF(DAY(DecSun1)=1,IF(AND(YEAR(DecSun1+29)=CalendarYear,MONTH(DecSun1+29)=12),DecSun1+29,""),IF(AND(YEAR(DecSun1+36)=CalendarYear,MONTH(DecSun1+36)=12),DecSun1+36,""))</f>
        <v/>
      </c>
      <c r="AA30" s="49" t="str">
        <f>IF(DAY(DecSun1)=1,IF(AND(YEAR(DecSun1+30)=CalendarYear,MONTH(DecSun1+30)=12),DecSun1+30,""),IF(AND(YEAR(DecSun1+37)=CalendarYear,MONTH(DecSun1+37)=12),DecSun1+37,""))</f>
        <v/>
      </c>
      <c r="AB30" s="54" t="str">
        <f>IF(DAY(DecSun1)=1,IF(AND(YEAR(DecSun1+31)=CalendarYear,MONTH(DecSun1+31)=12),DecSun1+31,""),IF(AND(YEAR(DecSun1+38)=CalendarYear,MONTH(DecSun1+38)=12),DecSun1+38,""))</f>
        <v/>
      </c>
      <c r="AC30" s="54" t="str">
        <f>IF(DAY(DecSun1)=1,IF(AND(YEAR(DecSun1+32)=CalendarYear,MONTH(DecSun1+32)=12),DecSun1+32,""),IF(AND(YEAR(DecSun1+39)=CalendarYear,MONTH(DecSun1+39)=12),DecSun1+39,""))</f>
        <v/>
      </c>
      <c r="AD30" s="54" t="str">
        <f>IF(DAY(DecSun1)=1,IF(AND(YEAR(DecSun1+33)=CalendarYear,MONTH(DecSun1+33)=12),DecSun1+33,""),IF(AND(YEAR(DecSun1+40)=CalendarYear,MONTH(DecSun1+40)=12),DecSun1+40,""))</f>
        <v/>
      </c>
      <c r="AE30" s="55" t="str">
        <f>IF(DAY(DecSun1)=1,IF(AND(YEAR(DecSun1+34)=CalendarYear,MONTH(DecSun1+34)=12),DecSun1+34,""),IF(AND(YEAR(DecSun1+41)=CalendarYear,MONTH(DecSun1+41)=12),DecSun1+41,""))</f>
        <v/>
      </c>
      <c r="AF30" s="55" t="str">
        <f>IF(DAY(DecSun1)=1,IF(AND(YEAR(DecSun1+35)=CalendarYear,MONTH(DecSun1+35)=12),DecSun1+35,""),IF(AND(YEAR(DecSun1+42)=CalendarYear,MONTH(DecSun1+42)=12),DecSun1+42,""))</f>
        <v/>
      </c>
    </row>
    <row r="31" spans="2:32" s="56" customFormat="1" ht="26.1" customHeight="1" x14ac:dyDescent="0.3"/>
    <row r="32" spans="2:32" ht="26.1" customHeight="1" x14ac:dyDescent="0.2">
      <c r="B32" s="57"/>
    </row>
  </sheetData>
  <mergeCells count="13">
    <mergeCell ref="AC1:AF1"/>
    <mergeCell ref="Z23:AF23"/>
    <mergeCell ref="B5:H5"/>
    <mergeCell ref="J5:P5"/>
    <mergeCell ref="R5:X5"/>
    <mergeCell ref="Z5:AF5"/>
    <mergeCell ref="B14:H14"/>
    <mergeCell ref="J14:P14"/>
    <mergeCell ref="R14:X14"/>
    <mergeCell ref="Z14:AF14"/>
    <mergeCell ref="B23:H23"/>
    <mergeCell ref="J23:P23"/>
    <mergeCell ref="R23:X23"/>
  </mergeCells>
  <phoneticPr fontId="1" type="noConversion"/>
  <conditionalFormatting sqref="B7:H12 J7:P12 R7:X12 Z7:AF12 B16:H21 J16:P21 R16:X21 Z16:AF21 B25:H30 J25:P30 R25:X30 Z25:AF30">
    <cfRule type="expression" dxfId="6" priority="1" stopIfTrue="1">
      <formula>NOT(ISNUMBER(B7))</formula>
    </cfRule>
    <cfRule type="expression" dxfId="5" priority="6" stopIfTrue="1">
      <formula>MID(Shift_Pattern,MOD(B7-Pattern_Start,LEN(Shift_Pattern))+1,1)=Shift1_Code</formula>
    </cfRule>
    <cfRule type="expression" dxfId="4" priority="7" stopIfTrue="1">
      <formula>MID(Shift_Pattern,MOD(B7-Pattern_Start,LEN(Shift_Pattern))+1,1)=Shift2_Code</formula>
    </cfRule>
    <cfRule type="expression" dxfId="3" priority="8">
      <formula>MID(Shift_Pattern,MOD(B7-Pattern_Start,LEN(Shift_Pattern))+1,1)=Shift3_Code</formula>
    </cfRule>
    <cfRule type="expression" priority="5" stopIfTrue="1">
      <formula>B7&lt;Pattern_Start</formula>
    </cfRule>
  </conditionalFormatting>
  <conditionalFormatting sqref="B3">
    <cfRule type="expression" dxfId="2" priority="4">
      <formula>C3=""</formula>
    </cfRule>
  </conditionalFormatting>
  <conditionalFormatting sqref="H3">
    <cfRule type="expression" dxfId="1" priority="3">
      <formula>I3=""</formula>
    </cfRule>
  </conditionalFormatting>
  <conditionalFormatting sqref="N3">
    <cfRule type="expression" dxfId="0" priority="2">
      <formula>O3=""</formula>
    </cfRule>
  </conditionalFormatting>
  <dataValidations count="4">
    <dataValidation allowBlank="1" showInputMessage="1" showErrorMessage="1" promptTitle="Shift Work Calendar" prompt="Use the spin buttons to change the calendar year. _x000a__x000a_Calendar automatically shows the shift schedule for each date. Setup the shift details and pattern from the Shift Pattern tab." sqref="A1"/>
    <dataValidation allowBlank="1" showInputMessage="1" showErrorMessage="1" prompt="Use the spin buttons to quickly change the calendar year" sqref="AC1:AF1"/>
    <dataValidation allowBlank="1" showInputMessage="1" showErrorMessage="1" prompt="To update the time of shift, go to the Shift Tab" sqref="O3"/>
    <dataValidation allowBlank="1" showInputMessage="1" showErrorMessage="1" prompt="To update the time of shift, go to the Shift Pattern Tab" sqref="I3 C3"/>
  </dataValidations>
  <printOptions horizontalCentered="1" verticalCentered="1"/>
  <pageMargins left="0.3" right="0.3" top="0.3" bottom="0.3" header="0" footer="0"/>
  <pageSetup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E3">
                <anchor moveWithCells="1">
                  <from>
                    <xdr:col>27</xdr:col>
                    <xdr:colOff>400050</xdr:colOff>
                    <xdr:row>0</xdr:row>
                    <xdr:rowOff>342900</xdr:rowOff>
                  </from>
                  <to>
                    <xdr:col>28</xdr:col>
                    <xdr:colOff>142875</xdr:colOff>
                    <xdr:row>0</xdr:row>
                    <xdr:rowOff>647700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showGridLines="0" showRowColHeaders="0" workbookViewId="0"/>
  </sheetViews>
  <sheetFormatPr defaultColWidth="0" defaultRowHeight="26.1" customHeight="1" x14ac:dyDescent="0.3"/>
  <cols>
    <col min="1" max="1" width="1.77734375" style="8" customWidth="1"/>
    <col min="2" max="2" width="16.77734375" style="8" customWidth="1"/>
    <col min="3" max="3" width="8.77734375" style="8" customWidth="1"/>
    <col min="4" max="4" width="29.109375" style="8" customWidth="1"/>
    <col min="5" max="5" width="1.77734375" style="8" customWidth="1"/>
    <col min="6" max="21" width="0" style="8" hidden="1" customWidth="1"/>
    <col min="22" max="16384" width="8.88671875" style="8" hidden="1"/>
  </cols>
  <sheetData>
    <row r="1" spans="2:21" s="4" customFormat="1" ht="48.75" customHeight="1" x14ac:dyDescent="0.5">
      <c r="B1" s="17" t="s">
        <v>23</v>
      </c>
      <c r="C1" s="3"/>
      <c r="D1" s="5"/>
      <c r="E1" s="5" t="s">
        <v>2</v>
      </c>
      <c r="F1" s="5"/>
      <c r="G1" s="5"/>
      <c r="H1" s="5"/>
      <c r="I1" s="5"/>
      <c r="J1" s="5"/>
      <c r="K1" s="5"/>
      <c r="L1" s="6"/>
      <c r="R1" s="19"/>
      <c r="S1" s="19">
        <v>2019</v>
      </c>
      <c r="T1" s="19"/>
      <c r="U1" s="19"/>
    </row>
    <row r="2" spans="2:21" s="4" customFormat="1" ht="14.1" customHeight="1" x14ac:dyDescent="0.3">
      <c r="D2" s="5"/>
      <c r="E2" s="5"/>
      <c r="F2" s="5"/>
      <c r="G2" s="5"/>
      <c r="H2" s="5"/>
      <c r="I2" s="5"/>
      <c r="J2" s="5"/>
      <c r="K2" s="5"/>
      <c r="L2" s="6"/>
      <c r="R2" s="11"/>
      <c r="S2" s="11"/>
      <c r="T2" s="11"/>
      <c r="U2" s="11"/>
    </row>
    <row r="3" spans="2:21" s="7" customFormat="1" ht="26.1" customHeight="1" x14ac:dyDescent="0.3">
      <c r="B3" s="1" t="s">
        <v>24</v>
      </c>
      <c r="C3" s="15" t="s">
        <v>30</v>
      </c>
      <c r="D3" s="2" t="s">
        <v>26</v>
      </c>
    </row>
    <row r="4" spans="2:21" ht="26.1" customHeight="1" x14ac:dyDescent="0.3">
      <c r="B4" s="13" t="s">
        <v>28</v>
      </c>
      <c r="C4" s="13" t="s">
        <v>4</v>
      </c>
      <c r="D4" s="13" t="s">
        <v>25</v>
      </c>
    </row>
    <row r="5" spans="2:21" ht="26.1" customHeight="1" x14ac:dyDescent="0.3">
      <c r="B5" s="12" t="s">
        <v>29</v>
      </c>
      <c r="C5" s="12" t="s">
        <v>5</v>
      </c>
      <c r="D5" s="12" t="s">
        <v>32</v>
      </c>
    </row>
    <row r="6" spans="2:21" ht="26.1" customHeight="1" x14ac:dyDescent="0.3">
      <c r="B6" s="14" t="s">
        <v>33</v>
      </c>
      <c r="C6" s="14" t="s">
        <v>34</v>
      </c>
      <c r="D6" s="14"/>
    </row>
    <row r="7" spans="2:21" ht="26.1" customHeight="1" x14ac:dyDescent="0.3">
      <c r="B7" s="9" t="s">
        <v>27</v>
      </c>
      <c r="C7" s="9" t="s">
        <v>31</v>
      </c>
      <c r="D7" s="10"/>
    </row>
    <row r="8" spans="2:21" ht="14.1" customHeight="1" x14ac:dyDescent="0.3"/>
    <row r="9" spans="2:21" ht="26.1" customHeight="1" x14ac:dyDescent="0.3">
      <c r="B9" s="16" t="s">
        <v>3</v>
      </c>
      <c r="C9" s="22">
        <f>DATE(CalendarYear,1,1)</f>
        <v>43831</v>
      </c>
      <c r="D9" s="23"/>
      <c r="G9" s="18"/>
    </row>
    <row r="10" spans="2:21" ht="14.1" customHeight="1" x14ac:dyDescent="0.3">
      <c r="B10" s="16"/>
    </row>
    <row r="11" spans="2:21" ht="26.1" customHeight="1" x14ac:dyDescent="0.3">
      <c r="B11" s="16" t="s">
        <v>23</v>
      </c>
      <c r="C11" s="20" t="s">
        <v>35</v>
      </c>
      <c r="D11" s="21"/>
    </row>
    <row r="12" spans="2:21" ht="46.5" customHeight="1" x14ac:dyDescent="0.3">
      <c r="C12" s="24" t="s">
        <v>36</v>
      </c>
      <c r="D12" s="24"/>
    </row>
  </sheetData>
  <mergeCells count="4">
    <mergeCell ref="R1:U1"/>
    <mergeCell ref="C11:D11"/>
    <mergeCell ref="C9:D9"/>
    <mergeCell ref="C12:D12"/>
  </mergeCells>
  <dataValidations count="4">
    <dataValidation allowBlank="1" showInputMessage="1" showErrorMessage="1" prompt="This tab defines the shift schedule details" sqref="A1"/>
    <dataValidation allowBlank="1" showInputMessage="1" showErrorMessage="1" prompt="In this column, enter the letter codes for each shift. Make sure to use only one letter." sqref="C3"/>
    <dataValidation allowBlank="1" showInputMessage="1" showErrorMessage="1" prompt="In this column, enter time schedule for each shift" sqref="D3"/>
    <dataValidation allowBlank="1" showInputMessage="1" showErrorMessage="1" prompt="Enter date from where the shift pattern will start" sqref="C9:D9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D6CA33-6873-4910-B5AD-E718BBF44A4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E863D460-7762-4589-B0B4-2E60F6C363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FB1BA8-B905-4900-A81E-521C852CD7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Shift Work Calendar</vt:lpstr>
      <vt:lpstr>Shift Pattern</vt:lpstr>
      <vt:lpstr>CalendarYear</vt:lpstr>
      <vt:lpstr>Pattern_Start</vt:lpstr>
      <vt:lpstr>Range_Days</vt:lpstr>
      <vt:lpstr>Shift_Pattern</vt:lpstr>
      <vt:lpstr>Shift1_Code</vt:lpstr>
      <vt:lpstr>Shift2_Code</vt:lpstr>
      <vt:lpstr>Shift3_Code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2019-06-24T05:52:09Z</dcterms:created>
  <dcterms:modified xsi:type="dcterms:W3CDTF">2020-06-30T12:29:07Z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