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veria\Desktop\May doctemplate\9-Personal Monthly Budget Template\3-templates.office.com\"/>
    </mc:Choice>
  </mc:AlternateContent>
  <bookViews>
    <workbookView xWindow="0" yWindow="0" windowWidth="20490" windowHeight="7455"/>
  </bookViews>
  <sheets>
    <sheet name="Personal Monthly Budget" sheetId="1" r:id="rId1"/>
  </sheets>
  <calcPr calcId="152511"/>
  <webPublishing codePage="1252"/>
</workbook>
</file>

<file path=xl/calcChain.xml><?xml version="1.0" encoding="utf-8"?>
<calcChain xmlns="http://schemas.openxmlformats.org/spreadsheetml/2006/main"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J11" i="1"/>
  <c r="J12" i="1"/>
  <c r="J13" i="1"/>
  <c r="J14" i="1"/>
  <c r="J15" i="1"/>
  <c r="J16" i="1"/>
  <c r="J17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J4" i="1" s="1"/>
  <c r="J7" i="1" s="1"/>
  <c r="C21" i="1"/>
  <c r="E5" i="1"/>
  <c r="E8" i="1"/>
  <c r="J3" i="1" l="1"/>
  <c r="J6" i="1" s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<sst xmlns="http://schemas.openxmlformats.org/spreadsheetml/2006/main" count="144" uniqueCount="80">
  <si>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</si>
  <si>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</si>
  <si>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</si>
  <si>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</si>
  <si>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</si>
  <si>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</si>
  <si>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</si>
  <si>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</si>
  <si>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</si>
  <si>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</si>
  <si>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</si>
  <si>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</si>
  <si>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</si>
  <si>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</si>
  <si>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</si>
  <si>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</si>
  <si>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</si>
  <si>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</si>
  <si>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</si>
  <si>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</si>
  <si>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</si>
  <si>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</si>
  <si>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</si>
  <si>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</si>
  <si>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</si>
  <si>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</si>
  <si>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</si>
  <si>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</si>
  <si>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</si>
  <si>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</si>
  <si>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</si>
  <si>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</si>
  <si>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</si>
  <si>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</si>
  <si>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</si>
  <si>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</si>
  <si>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</si>
  <si>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</si>
  <si>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</si>
  <si>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</si>
  <si>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</si>
  <si>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</si>
  <si>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</si>
  <si>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</si>
  <si>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</si>
  <si>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</si>
  <si>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</si>
  <si>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</si>
  <si>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</si>
  <si>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</si>
  <si>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</si>
  <si>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</si>
  <si>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</si>
  <si>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</si>
  <si>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</si>
  <si>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</si>
  <si>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</si>
  <si>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</si>
  <si>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</si>
  <si>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</si>
  <si>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</si>
  <si>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</si>
  <si>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</si>
  <si>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</si>
  <si>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</si>
  <si>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</si>
  <si>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</si>
  <si>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</si>
  <si>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</si>
  <si>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</si>
  <si>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</si>
  <si>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</t>
  </si>
  <si>
    <t>(Projected income minus expenses)</t>
  </si>
  <si>
    <t>(Actual income minus expenses)</t>
  </si>
  <si>
    <t>Total Expense Difference</t>
  </si>
  <si>
    <t xml:space="preserve">TOTAL PROJECTED EXPENSE </t>
  </si>
  <si>
    <t xml:space="preserve">TOTAL ACTUAL EXPENSE </t>
  </si>
  <si>
    <t>PROJECTED BALANCE</t>
  </si>
  <si>
    <t>ACTUAL BALANCE</t>
  </si>
  <si>
    <t>BALANCE DIFFERENCE 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</si>
</sst>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4" x14ac:knownFonts="1">
    <font>
      <sz val="10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theme="1"/>
      <name val="Microsoft Sans Serif"/>
      <family val="2"/>
      <scheme val="minor"/>
    </font>
    <font>
      <sz val="10"/>
      <color indexed="63"/>
      <name val="Century Gothic"/>
      <family val="2"/>
    </font>
    <font>
      <sz val="30"/>
      <color theme="3"/>
      <name val="Century Gothic"/>
      <family val="2"/>
    </font>
    <font>
      <sz val="10"/>
      <color theme="1"/>
      <name val="Century Gothic"/>
      <family val="2"/>
    </font>
    <font>
      <b/>
      <sz val="10"/>
      <color theme="4"/>
      <name val="Century Gothic"/>
      <family val="2"/>
    </font>
    <font>
      <sz val="10"/>
      <color theme="3"/>
      <name val="Century Gothic"/>
      <family val="2"/>
    </font>
    <font>
      <b/>
      <sz val="10"/>
      <color indexed="63"/>
      <name val="Century Gothic"/>
      <family val="2"/>
    </font>
    <font>
      <b/>
      <sz val="10"/>
      <color theme="3"/>
      <name val="Century Gothic"/>
      <family val="2"/>
    </font>
    <font>
      <b/>
      <sz val="10"/>
      <color theme="1"/>
      <name val="Century Gothic"/>
      <family val="2"/>
    </font>
    <font>
      <sz val="10"/>
      <color theme="4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4" tint="0.79998168889431442"/>
      </bottom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4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</borders>
  <cellStyleXfs count="2">
    <xf numFmtId="0" fontId="0" fillId="0" borderId="0"/>
    <xf numFmtId="5" fontId="2" fillId="0" borderId="0" applyFont="0" applyFill="0" applyBorder="0" applyProtection="0">
      <alignment horizontal="left" vertical="center" indent="1"/>
    </xf>
  </cellStyleXfs>
  <cellXfs count="193">
    <xf numFmtId="0" fontId="0" fillId="0" borderId="0" xfId="0"/>
    <xf numFmtId="0" fontId="3" fillId="0" borderId="0" xfId="0" applyFont="1" applyBorder="1" applyAlignment="1">
      <alignment horizontal="left"/>
    </xf>
    <xf numFmtId="0" fontId="4" fillId="4" borderId="0" xfId="0" applyFont="1" applyFill="1" applyBorder="1" applyAlignment="1">
      <alignment horizontal="left" vertical="center" indent="1"/>
    </xf>
    <xf numFmtId="0" fontId="5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>
      <alignment horizontal="left" vertical="center"/>
    </xf>
    <xf numFmtId="0" fontId="6" fillId="5" borderId="2" xfId="0" applyFont="1" applyFill="1" applyBorder="1" applyAlignment="1">
      <alignment horizontal="left" vertical="center" indent="1" shrinkToFit="1"/>
    </xf>
    <xf numFmtId="0" fontId="7" fillId="6" borderId="6" xfId="0" applyFont="1" applyFill="1" applyBorder="1" applyAlignment="1">
      <alignment horizontal="left" vertical="center" wrapText="1" indent="1"/>
    </xf>
    <xf numFmtId="0" fontId="7" fillId="6" borderId="9" xfId="0" applyFont="1" applyFill="1" applyBorder="1" applyAlignment="1">
      <alignment horizontal="left" vertical="center" wrapText="1" indent="1"/>
    </xf>
    <xf numFmtId="6" fontId="7" fillId="6" borderId="6" xfId="0" applyNumberFormat="1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wrapText="1" indent="1"/>
    </xf>
    <xf numFmtId="0" fontId="6" fillId="5" borderId="2" xfId="0" applyFont="1" applyFill="1" applyBorder="1" applyAlignment="1">
      <alignment horizontal="left" vertical="center" indent="1" shrinkToFit="1"/>
    </xf>
    <xf numFmtId="0" fontId="7" fillId="6" borderId="6" xfId="0" applyFont="1" applyFill="1" applyBorder="1" applyAlignment="1">
      <alignment horizontal="left" vertical="center" indent="1" shrinkToFit="1"/>
    </xf>
    <xf numFmtId="0" fontId="7" fillId="6" borderId="9" xfId="0" applyFont="1" applyFill="1" applyBorder="1" applyAlignment="1">
      <alignment horizontal="left" vertical="center" indent="1" shrinkToFit="1"/>
    </xf>
    <xf numFmtId="5" fontId="3" fillId="6" borderId="69" xfId="1" applyFont="1" applyFill="1" applyBorder="1">
      <alignment horizontal="left" vertical="center" indent="1"/>
    </xf>
    <xf numFmtId="0" fontId="6" fillId="5" borderId="0" xfId="0" applyFont="1" applyFill="1" applyBorder="1" applyAlignment="1">
      <alignment horizontal="left" vertical="center" indent="1" shrinkToFit="1"/>
    </xf>
    <xf numFmtId="0" fontId="7" fillId="7" borderId="59" xfId="0" applyFont="1" applyFill="1" applyBorder="1" applyAlignment="1">
      <alignment horizontal="left" vertical="center" wrapText="1" indent="1"/>
    </xf>
    <xf numFmtId="0" fontId="7" fillId="7" borderId="60" xfId="0" applyFont="1" applyFill="1" applyBorder="1" applyAlignment="1">
      <alignment horizontal="left" vertical="center" wrapText="1" indent="1"/>
    </xf>
    <xf numFmtId="6" fontId="7" fillId="7" borderId="8" xfId="0" applyNumberFormat="1" applyFont="1" applyFill="1" applyBorder="1" applyAlignment="1">
      <alignment horizontal="left" vertical="center" indent="1"/>
    </xf>
    <xf numFmtId="0" fontId="6" fillId="5" borderId="63" xfId="0" applyFont="1" applyFill="1" applyBorder="1" applyAlignment="1">
      <alignment horizontal="left" vertical="center" indent="1" shrinkToFit="1"/>
    </xf>
    <xf numFmtId="0" fontId="7" fillId="7" borderId="0" xfId="0" applyFont="1" applyFill="1" applyBorder="1" applyAlignment="1">
      <alignment horizontal="left" vertical="center" indent="1" shrinkToFit="1"/>
    </xf>
    <xf numFmtId="0" fontId="7" fillId="7" borderId="68" xfId="0" applyFont="1" applyFill="1" applyBorder="1" applyAlignment="1">
      <alignment horizontal="left" vertical="center" indent="1" shrinkToFit="1"/>
    </xf>
    <xf numFmtId="5" fontId="3" fillId="7" borderId="66" xfId="1" applyFont="1" applyFill="1" applyBorder="1">
      <alignment horizontal="left" vertical="center" indent="1"/>
    </xf>
    <xf numFmtId="0" fontId="6" fillId="5" borderId="14" xfId="0" applyFont="1" applyFill="1" applyBorder="1" applyAlignment="1">
      <alignment horizontal="left" vertical="center" indent="1" shrinkToFit="1"/>
    </xf>
    <xf numFmtId="0" fontId="9" fillId="8" borderId="5" xfId="0" applyFont="1" applyFill="1" applyBorder="1" applyAlignment="1">
      <alignment horizontal="left" vertical="center" wrapText="1" indent="1"/>
    </xf>
    <xf numFmtId="0" fontId="9" fillId="8" borderId="10" xfId="0" applyFont="1" applyFill="1" applyBorder="1" applyAlignment="1">
      <alignment horizontal="left" vertical="center" wrapText="1" indent="1"/>
    </xf>
    <xf numFmtId="6" fontId="9" fillId="8" borderId="5" xfId="0" applyNumberFormat="1" applyFont="1" applyFill="1" applyBorder="1" applyAlignment="1">
      <alignment horizontal="left" vertical="center" indent="1"/>
    </xf>
    <xf numFmtId="0" fontId="9" fillId="8" borderId="5" xfId="0" applyFont="1" applyFill="1" applyBorder="1" applyAlignment="1">
      <alignment horizontal="right" vertical="center" indent="6" shrinkToFit="1"/>
    </xf>
    <xf numFmtId="0" fontId="9" fillId="8" borderId="10" xfId="0" applyFont="1" applyFill="1" applyBorder="1" applyAlignment="1">
      <alignment horizontal="right" vertical="center" indent="6" shrinkToFit="1"/>
    </xf>
    <xf numFmtId="5" fontId="8" fillId="8" borderId="65" xfId="1" applyFont="1" applyFill="1" applyBorder="1">
      <alignment horizontal="left" vertical="center" indent="1"/>
    </xf>
    <xf numFmtId="0" fontId="5" fillId="0" borderId="0" xfId="0" applyFont="1" applyBorder="1"/>
    <xf numFmtId="0" fontId="6" fillId="5" borderId="13" xfId="0" applyFont="1" applyFill="1" applyBorder="1" applyAlignment="1">
      <alignment horizontal="left" vertical="center" indent="1" shrinkToFit="1"/>
    </xf>
    <xf numFmtId="0" fontId="3" fillId="6" borderId="61" xfId="0" applyFont="1" applyFill="1" applyBorder="1" applyAlignment="1">
      <alignment horizontal="left" vertical="center" wrapText="1" indent="1"/>
    </xf>
    <xf numFmtId="0" fontId="3" fillId="6" borderId="62" xfId="0" applyFont="1" applyFill="1" applyBorder="1" applyAlignment="1">
      <alignment horizontal="left" vertical="center" wrapText="1" indent="1"/>
    </xf>
    <xf numFmtId="6" fontId="3" fillId="6" borderId="0" xfId="0" applyNumberFormat="1" applyFont="1" applyFill="1" applyBorder="1" applyAlignment="1">
      <alignment horizontal="left" vertical="center" indent="1"/>
    </xf>
    <xf numFmtId="0" fontId="6" fillId="5" borderId="67" xfId="0" applyFont="1" applyFill="1" applyBorder="1" applyAlignment="1">
      <alignment horizontal="left" vertical="center" indent="1" shrinkToFit="1"/>
    </xf>
    <xf numFmtId="5" fontId="5" fillId="6" borderId="71" xfId="1" applyFont="1" applyFill="1" applyBorder="1">
      <alignment horizontal="left" vertical="center" indent="1"/>
    </xf>
    <xf numFmtId="0" fontId="3" fillId="7" borderId="59" xfId="0" applyFont="1" applyFill="1" applyBorder="1" applyAlignment="1">
      <alignment horizontal="left" vertical="center" wrapText="1" indent="1"/>
    </xf>
    <xf numFmtId="0" fontId="3" fillId="7" borderId="60" xfId="0" applyFont="1" applyFill="1" applyBorder="1" applyAlignment="1">
      <alignment horizontal="left" vertical="center" wrapText="1" indent="1"/>
    </xf>
    <xf numFmtId="6" fontId="3" fillId="7" borderId="8" xfId="0" applyNumberFormat="1" applyFont="1" applyFill="1" applyBorder="1" applyAlignment="1">
      <alignment horizontal="left" vertical="center" indent="1"/>
    </xf>
    <xf numFmtId="0" fontId="6" fillId="5" borderId="70" xfId="0" applyFont="1" applyFill="1" applyBorder="1" applyAlignment="1">
      <alignment horizontal="left" vertical="center" indent="1" shrinkToFit="1"/>
    </xf>
    <xf numFmtId="5" fontId="5" fillId="7" borderId="0" xfId="1" applyFont="1" applyFill="1">
      <alignment horizontal="left" vertical="center" indent="1"/>
    </xf>
    <xf numFmtId="0" fontId="6" fillId="5" borderId="1" xfId="0" applyFont="1" applyFill="1" applyBorder="1" applyAlignment="1">
      <alignment horizontal="left" vertical="center" indent="1" shrinkToFit="1"/>
    </xf>
    <xf numFmtId="0" fontId="8" fillId="8" borderId="5" xfId="0" applyFont="1" applyFill="1" applyBorder="1" applyAlignment="1">
      <alignment horizontal="left" vertical="center" wrapText="1" indent="1"/>
    </xf>
    <xf numFmtId="0" fontId="8" fillId="8" borderId="10" xfId="0" applyFont="1" applyFill="1" applyBorder="1" applyAlignment="1">
      <alignment horizontal="left" vertical="center" wrapText="1" indent="1"/>
    </xf>
    <xf numFmtId="6" fontId="8" fillId="8" borderId="12" xfId="0" applyNumberFormat="1" applyFont="1" applyFill="1" applyBorder="1" applyAlignment="1">
      <alignment horizontal="left" vertical="center" indent="1"/>
    </xf>
    <xf numFmtId="0" fontId="9" fillId="8" borderId="5" xfId="0" applyFont="1" applyFill="1" applyBorder="1" applyAlignment="1">
      <alignment horizontal="right" vertical="center" indent="1" shrinkToFit="1"/>
    </xf>
    <xf numFmtId="0" fontId="9" fillId="8" borderId="10" xfId="0" applyFont="1" applyFill="1" applyBorder="1" applyAlignment="1">
      <alignment horizontal="right" vertical="center" indent="1" shrinkToFit="1"/>
    </xf>
    <xf numFmtId="5" fontId="10" fillId="8" borderId="64" xfId="1" applyFont="1" applyFill="1" applyBorder="1">
      <alignment horizontal="left" vertical="center" indent="1"/>
    </xf>
    <xf numFmtId="0" fontId="5" fillId="0" borderId="7" xfId="0" applyFont="1" applyBorder="1" applyAlignment="1"/>
    <xf numFmtId="0" fontId="5" fillId="0" borderId="5" xfId="0" applyFont="1" applyBorder="1" applyAlignment="1"/>
    <xf numFmtId="0" fontId="8" fillId="2" borderId="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11" fillId="5" borderId="24" xfId="0" applyFont="1" applyFill="1" applyBorder="1" applyAlignment="1">
      <alignment horizontal="left" vertical="center" indent="1"/>
    </xf>
    <xf numFmtId="0" fontId="11" fillId="5" borderId="26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inden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indent="1" shrinkToFit="1"/>
    </xf>
    <xf numFmtId="164" fontId="7" fillId="0" borderId="46" xfId="0" applyNumberFormat="1" applyFont="1" applyFill="1" applyBorder="1" applyAlignment="1">
      <alignment horizontal="right" vertical="center" indent="1"/>
    </xf>
    <xf numFmtId="164" fontId="7" fillId="0" borderId="0" xfId="0" applyNumberFormat="1" applyFont="1" applyFill="1" applyBorder="1" applyAlignment="1">
      <alignment horizontal="right" vertical="center" indent="1"/>
    </xf>
    <xf numFmtId="164" fontId="7" fillId="0" borderId="31" xfId="0" applyNumberFormat="1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indent="1" shrinkToFit="1"/>
    </xf>
    <xf numFmtId="164" fontId="7" fillId="0" borderId="21" xfId="0" applyNumberFormat="1" applyFont="1" applyFill="1" applyBorder="1" applyAlignment="1">
      <alignment horizontal="right" vertical="center" indent="1"/>
    </xf>
    <xf numFmtId="0" fontId="7" fillId="7" borderId="33" xfId="0" applyFont="1" applyFill="1" applyBorder="1" applyAlignment="1">
      <alignment horizontal="left" vertical="center" indent="1" shrinkToFit="1"/>
    </xf>
    <xf numFmtId="164" fontId="7" fillId="7" borderId="33" xfId="0" applyNumberFormat="1" applyFont="1" applyFill="1" applyBorder="1" applyAlignment="1">
      <alignment horizontal="right" vertical="center" indent="1"/>
    </xf>
    <xf numFmtId="0" fontId="13" fillId="0" borderId="0" xfId="0" applyFont="1" applyFill="1" applyAlignment="1">
      <alignment horizontal="left" vertical="center"/>
    </xf>
    <xf numFmtId="0" fontId="7" fillId="3" borderId="22" xfId="0" applyFont="1" applyFill="1" applyBorder="1" applyAlignment="1">
      <alignment horizontal="left" vertical="center" indent="1" shrinkToFit="1"/>
    </xf>
    <xf numFmtId="164" fontId="7" fillId="3" borderId="15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/>
    </xf>
    <xf numFmtId="164" fontId="7" fillId="0" borderId="33" xfId="0" applyNumberFormat="1" applyFont="1" applyFill="1" applyBorder="1" applyAlignment="1">
      <alignment horizontal="right" vertical="center" indent="1"/>
    </xf>
    <xf numFmtId="164" fontId="7" fillId="0" borderId="40" xfId="0" applyNumberFormat="1" applyFont="1" applyFill="1" applyBorder="1" applyAlignment="1">
      <alignment horizontal="right" vertical="center" indent="1"/>
    </xf>
    <xf numFmtId="0" fontId="7" fillId="0" borderId="23" xfId="0" applyFont="1" applyFill="1" applyBorder="1" applyAlignment="1">
      <alignment horizontal="left" vertical="center" indent="1" shrinkToFit="1"/>
    </xf>
    <xf numFmtId="164" fontId="7" fillId="0" borderId="15" xfId="0" applyNumberFormat="1" applyFont="1" applyFill="1" applyBorder="1" applyAlignment="1">
      <alignment horizontal="right" vertical="center" indent="1"/>
    </xf>
    <xf numFmtId="164" fontId="7" fillId="7" borderId="36" xfId="0" applyNumberFormat="1" applyFont="1" applyFill="1" applyBorder="1" applyAlignment="1">
      <alignment horizontal="right" vertical="center" indent="1"/>
    </xf>
    <xf numFmtId="0" fontId="7" fillId="3" borderId="15" xfId="0" applyFont="1" applyFill="1" applyBorder="1" applyAlignment="1">
      <alignment horizontal="left" vertical="center" indent="1" shrinkToFit="1"/>
    </xf>
    <xf numFmtId="164" fontId="7" fillId="3" borderId="22" xfId="0" applyNumberFormat="1" applyFont="1" applyFill="1" applyBorder="1" applyAlignment="1">
      <alignment horizontal="right" vertical="center" indent="1"/>
    </xf>
    <xf numFmtId="164" fontId="7" fillId="0" borderId="16" xfId="0" applyNumberFormat="1" applyFont="1" applyFill="1" applyBorder="1" applyAlignment="1">
      <alignment horizontal="right" vertical="center" indent="1"/>
    </xf>
    <xf numFmtId="164" fontId="7" fillId="7" borderId="34" xfId="0" applyNumberFormat="1" applyFont="1" applyFill="1" applyBorder="1" applyAlignment="1">
      <alignment horizontal="right" vertical="center" indent="1"/>
    </xf>
    <xf numFmtId="164" fontId="7" fillId="3" borderId="21" xfId="0" applyNumberFormat="1" applyFont="1" applyFill="1" applyBorder="1" applyAlignment="1">
      <alignment horizontal="right" vertical="center" indent="1"/>
    </xf>
    <xf numFmtId="164" fontId="7" fillId="3" borderId="19" xfId="0" applyNumberFormat="1" applyFont="1" applyFill="1" applyBorder="1" applyAlignment="1">
      <alignment horizontal="right" vertical="center" indent="1"/>
    </xf>
    <xf numFmtId="0" fontId="7" fillId="0" borderId="22" xfId="0" applyFont="1" applyFill="1" applyBorder="1" applyAlignment="1">
      <alignment horizontal="left" vertical="center" indent="1" shrinkToFit="1"/>
    </xf>
    <xf numFmtId="164" fontId="7" fillId="0" borderId="22" xfId="0" applyNumberFormat="1" applyFont="1" applyFill="1" applyBorder="1" applyAlignment="1">
      <alignment horizontal="right" vertical="center" indent="1"/>
    </xf>
    <xf numFmtId="164" fontId="7" fillId="0" borderId="17" xfId="0" applyNumberFormat="1" applyFont="1" applyFill="1" applyBorder="1" applyAlignment="1">
      <alignment horizontal="right" vertical="center" indent="1"/>
    </xf>
    <xf numFmtId="164" fontId="7" fillId="7" borderId="40" xfId="0" applyNumberFormat="1" applyFont="1" applyFill="1" applyBorder="1" applyAlignment="1">
      <alignment horizontal="right" vertical="center" indent="1"/>
    </xf>
    <xf numFmtId="164" fontId="7" fillId="3" borderId="16" xfId="0" applyNumberFormat="1" applyFont="1" applyFill="1" applyBorder="1" applyAlignment="1">
      <alignment horizontal="right" vertical="center" indent="1"/>
    </xf>
    <xf numFmtId="0" fontId="7" fillId="0" borderId="35" xfId="0" applyFont="1" applyFill="1" applyBorder="1" applyAlignment="1">
      <alignment horizontal="left" vertical="center" indent="1" shrinkToFit="1"/>
    </xf>
    <xf numFmtId="164" fontId="7" fillId="0" borderId="41" xfId="0" applyNumberFormat="1" applyFont="1" applyFill="1" applyBorder="1" applyAlignment="1">
      <alignment horizontal="right" vertical="center" indent="1"/>
    </xf>
    <xf numFmtId="164" fontId="7" fillId="0" borderId="19" xfId="0" applyNumberFormat="1" applyFont="1" applyFill="1" applyBorder="1" applyAlignment="1">
      <alignment horizontal="right" vertical="center" indent="1"/>
    </xf>
    <xf numFmtId="0" fontId="7" fillId="7" borderId="39" xfId="0" applyFont="1" applyFill="1" applyBorder="1" applyAlignment="1">
      <alignment horizontal="left" vertical="center" indent="1" shrinkToFit="1"/>
    </xf>
    <xf numFmtId="164" fontId="7" fillId="7" borderId="39" xfId="0" applyNumberFormat="1" applyFont="1" applyFill="1" applyBorder="1" applyAlignment="1">
      <alignment horizontal="right" vertical="center" indent="1"/>
    </xf>
    <xf numFmtId="164" fontId="7" fillId="7" borderId="38" xfId="0" applyNumberFormat="1" applyFont="1" applyFill="1" applyBorder="1" applyAlignment="1">
      <alignment horizontal="right" vertical="center" indent="1"/>
    </xf>
    <xf numFmtId="0" fontId="7" fillId="4" borderId="17" xfId="0" applyFont="1" applyFill="1" applyBorder="1" applyAlignment="1">
      <alignment horizontal="left" vertical="center" indent="1"/>
    </xf>
    <xf numFmtId="164" fontId="9" fillId="4" borderId="23" xfId="0" applyNumberFormat="1" applyFont="1" applyFill="1" applyBorder="1" applyAlignment="1">
      <alignment horizontal="right" vertical="center" indent="1"/>
    </xf>
    <xf numFmtId="164" fontId="7" fillId="4" borderId="23" xfId="0" applyNumberFormat="1" applyFont="1" applyFill="1" applyBorder="1" applyAlignment="1">
      <alignment horizontal="right" vertical="center" indent="1"/>
    </xf>
    <xf numFmtId="164" fontId="7" fillId="4" borderId="18" xfId="0" applyNumberFormat="1" applyFont="1" applyFill="1" applyBorder="1" applyAlignment="1">
      <alignment horizontal="right" vertical="center" indent="1"/>
    </xf>
    <xf numFmtId="0" fontId="11" fillId="5" borderId="53" xfId="0" applyFont="1" applyFill="1" applyBorder="1" applyAlignment="1">
      <alignment horizontal="left" vertical="center" indent="1"/>
    </xf>
    <xf numFmtId="164" fontId="11" fillId="5" borderId="51" xfId="0" applyNumberFormat="1" applyFont="1" applyFill="1" applyBorder="1" applyAlignment="1">
      <alignment horizontal="right" vertical="center" indent="1"/>
    </xf>
    <xf numFmtId="164" fontId="11" fillId="5" borderId="43" xfId="0" applyNumberFormat="1" applyFont="1" applyFill="1" applyBorder="1" applyAlignment="1">
      <alignment horizontal="right" vertical="center" indent="1"/>
    </xf>
    <xf numFmtId="164" fontId="11" fillId="5" borderId="50" xfId="0" applyNumberFormat="1" applyFont="1" applyFill="1" applyBorder="1" applyAlignment="1">
      <alignment horizontal="right" vertical="center" indent="1"/>
    </xf>
    <xf numFmtId="0" fontId="13" fillId="0" borderId="7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 indent="1"/>
    </xf>
    <xf numFmtId="0" fontId="11" fillId="5" borderId="51" xfId="0" applyFont="1" applyFill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indent="1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0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right" vertical="center"/>
    </xf>
    <xf numFmtId="0" fontId="7" fillId="7" borderId="34" xfId="0" applyFont="1" applyFill="1" applyBorder="1" applyAlignment="1">
      <alignment horizontal="left" vertical="center" indent="1" shrinkToFit="1"/>
    </xf>
    <xf numFmtId="164" fontId="7" fillId="7" borderId="33" xfId="0" applyNumberFormat="1" applyFont="1" applyFill="1" applyBorder="1" applyAlignment="1">
      <alignment horizontal="right" vertical="center"/>
    </xf>
    <xf numFmtId="164" fontId="7" fillId="7" borderId="34" xfId="0" applyNumberFormat="1" applyFont="1" applyFill="1" applyBorder="1" applyAlignment="1">
      <alignment horizontal="right" vertical="center"/>
    </xf>
    <xf numFmtId="164" fontId="7" fillId="3" borderId="22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left" vertical="center" indent="1" shrinkToFit="1"/>
    </xf>
    <xf numFmtId="164" fontId="7" fillId="0" borderId="42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 vertical="center"/>
    </xf>
    <xf numFmtId="164" fontId="7" fillId="3" borderId="21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left" vertical="center" indent="1" shrinkToFit="1"/>
    </xf>
    <xf numFmtId="164" fontId="7" fillId="0" borderId="34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indent="1" shrinkToFit="1"/>
    </xf>
    <xf numFmtId="0" fontId="7" fillId="7" borderId="45" xfId="0" applyFont="1" applyFill="1" applyBorder="1" applyAlignment="1">
      <alignment horizontal="left" vertical="center" indent="1" shrinkToFit="1"/>
    </xf>
    <xf numFmtId="164" fontId="7" fillId="7" borderId="45" xfId="0" applyNumberFormat="1" applyFont="1" applyFill="1" applyBorder="1" applyAlignment="1">
      <alignment horizontal="right" vertical="center"/>
    </xf>
    <xf numFmtId="164" fontId="7" fillId="7" borderId="40" xfId="0" applyNumberFormat="1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left" vertical="center" indent="1" shrinkToFit="1"/>
    </xf>
    <xf numFmtId="164" fontId="11" fillId="5" borderId="51" xfId="0" applyNumberFormat="1" applyFont="1" applyFill="1" applyBorder="1" applyAlignment="1">
      <alignment horizontal="right" vertical="center"/>
    </xf>
    <xf numFmtId="164" fontId="11" fillId="5" borderId="48" xfId="0" applyNumberFormat="1" applyFont="1" applyFill="1" applyBorder="1" applyAlignment="1">
      <alignment horizontal="right" vertical="center"/>
    </xf>
    <xf numFmtId="164" fontId="11" fillId="5" borderId="52" xfId="0" applyNumberFormat="1" applyFont="1" applyFill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 vertical="center"/>
    </xf>
    <xf numFmtId="164" fontId="7" fillId="0" borderId="2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164" fontId="7" fillId="4" borderId="2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1" fillId="5" borderId="45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 indent="1" shrinkToFit="1"/>
    </xf>
    <xf numFmtId="164" fontId="7" fillId="3" borderId="15" xfId="0" applyNumberFormat="1" applyFont="1" applyFill="1" applyBorder="1" applyAlignment="1">
      <alignment horizontal="right" vertical="center"/>
    </xf>
    <xf numFmtId="164" fontId="7" fillId="3" borderId="23" xfId="0" applyNumberFormat="1" applyFont="1" applyFill="1" applyBorder="1" applyAlignment="1">
      <alignment horizontal="right" vertical="center"/>
    </xf>
    <xf numFmtId="0" fontId="3" fillId="0" borderId="49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indent="1" shrinkToFit="1"/>
    </xf>
    <xf numFmtId="164" fontId="7" fillId="0" borderId="49" xfId="0" applyNumberFormat="1" applyFont="1" applyFill="1" applyBorder="1" applyAlignment="1">
      <alignment horizontal="right" vertical="center"/>
    </xf>
    <xf numFmtId="0" fontId="7" fillId="7" borderId="56" xfId="0" applyFont="1" applyFill="1" applyBorder="1" applyAlignment="1">
      <alignment horizontal="left" vertical="center" indent="1" shrinkToFit="1"/>
    </xf>
    <xf numFmtId="164" fontId="7" fillId="7" borderId="41" xfId="0" applyNumberFormat="1" applyFont="1" applyFill="1" applyBorder="1" applyAlignment="1">
      <alignment horizontal="right" vertical="center"/>
    </xf>
    <xf numFmtId="164" fontId="7" fillId="7" borderId="35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left" vertical="center" indent="1" shrinkToFit="1"/>
    </xf>
    <xf numFmtId="164" fontId="7" fillId="0" borderId="37" xfId="0" applyNumberFormat="1" applyFont="1" applyFill="1" applyBorder="1" applyAlignment="1">
      <alignment horizontal="right" vertical="center"/>
    </xf>
    <xf numFmtId="0" fontId="7" fillId="7" borderId="7" xfId="0" applyFont="1" applyFill="1" applyBorder="1" applyAlignment="1">
      <alignment horizontal="left" vertical="center" indent="1" shrinkToFit="1"/>
    </xf>
    <xf numFmtId="164" fontId="7" fillId="7" borderId="49" xfId="0" applyNumberFormat="1" applyFont="1" applyFill="1" applyBorder="1" applyAlignment="1">
      <alignment horizontal="right" vertical="center"/>
    </xf>
    <xf numFmtId="164" fontId="11" fillId="5" borderId="46" xfId="0" applyNumberFormat="1" applyFont="1" applyFill="1" applyBorder="1" applyAlignment="1">
      <alignment horizontal="right" vertical="center"/>
    </xf>
    <xf numFmtId="164" fontId="11" fillId="5" borderId="30" xfId="0" applyNumberFormat="1" applyFont="1" applyFill="1" applyBorder="1" applyAlignment="1">
      <alignment horizontal="right" vertical="center"/>
    </xf>
    <xf numFmtId="164" fontId="11" fillId="5" borderId="4" xfId="0" applyNumberFormat="1" applyFont="1" applyFill="1" applyBorder="1" applyAlignment="1">
      <alignment horizontal="right" vertical="center"/>
    </xf>
    <xf numFmtId="0" fontId="11" fillId="5" borderId="54" xfId="0" applyFont="1" applyFill="1" applyBorder="1" applyAlignment="1">
      <alignment horizontal="left" vertical="center" indent="1"/>
    </xf>
    <xf numFmtId="0" fontId="11" fillId="5" borderId="43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 indent="1" shrinkToFit="1"/>
    </xf>
    <xf numFmtId="164" fontId="7" fillId="0" borderId="17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64" fontId="7" fillId="7" borderId="36" xfId="0" applyNumberFormat="1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left" vertical="center" indent="1" shrinkToFit="1"/>
    </xf>
    <xf numFmtId="164" fontId="7" fillId="0" borderId="45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right" vertical="center"/>
    </xf>
    <xf numFmtId="164" fontId="7" fillId="3" borderId="16" xfId="0" applyNumberFormat="1" applyFont="1" applyFill="1" applyBorder="1" applyAlignment="1">
      <alignment horizontal="right" vertical="center"/>
    </xf>
    <xf numFmtId="164" fontId="11" fillId="5" borderId="43" xfId="0" applyNumberFormat="1" applyFont="1" applyFill="1" applyBorder="1" applyAlignment="1">
      <alignment horizontal="right" vertical="center"/>
    </xf>
    <xf numFmtId="164" fontId="11" fillId="5" borderId="27" xfId="0" applyNumberFormat="1" applyFont="1" applyFill="1" applyBorder="1" applyAlignment="1">
      <alignment horizontal="right" vertical="center"/>
    </xf>
    <xf numFmtId="164" fontId="7" fillId="4" borderId="17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indent="1" shrinkToFit="1"/>
    </xf>
    <xf numFmtId="0" fontId="11" fillId="5" borderId="45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 indent="1" shrinkToFit="1"/>
    </xf>
    <xf numFmtId="0" fontId="7" fillId="0" borderId="20" xfId="0" applyFont="1" applyFill="1" applyBorder="1" applyAlignment="1">
      <alignment horizontal="left" vertical="center" indent="1" shrinkToFit="1"/>
    </xf>
    <xf numFmtId="164" fontId="7" fillId="4" borderId="0" xfId="0" applyNumberFormat="1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left" vertical="center" indent="1" shrinkToFit="1"/>
    </xf>
    <xf numFmtId="164" fontId="7" fillId="0" borderId="0" xfId="0" applyNumberFormat="1" applyFont="1" applyFill="1" applyBorder="1" applyAlignment="1">
      <alignment horizontal="right" vertical="center"/>
    </xf>
    <xf numFmtId="0" fontId="7" fillId="7" borderId="32" xfId="0" applyFont="1" applyFill="1" applyBorder="1" applyAlignment="1">
      <alignment horizontal="left" vertical="center" indent="1" shrinkToFit="1"/>
    </xf>
    <xf numFmtId="164" fontId="7" fillId="7" borderId="29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 indent="1"/>
    </xf>
    <xf numFmtId="0" fontId="7" fillId="7" borderId="57" xfId="0" applyFont="1" applyFill="1" applyBorder="1" applyAlignment="1">
      <alignment horizontal="left" vertical="center" indent="1" shrinkToFit="1"/>
    </xf>
    <xf numFmtId="164" fontId="7" fillId="7" borderId="58" xfId="0" applyNumberFormat="1" applyFont="1" applyFill="1" applyBorder="1" applyAlignment="1">
      <alignment horizontal="right" vertical="center"/>
    </xf>
    <xf numFmtId="164" fontId="11" fillId="5" borderId="5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 indent="1"/>
    </xf>
    <xf numFmtId="164" fontId="7" fillId="4" borderId="21" xfId="0" applyNumberFormat="1" applyFont="1" applyFill="1" applyBorder="1" applyAlignment="1">
      <alignment horizontal="right" vertical="center"/>
    </xf>
  </cellXfs>
  <cellStyles count="2">
    <cellStyle name="Currency" xfId="1" builtinId="4" customBuiltin="1"/>
    <cellStyle name="Normal" xfId="0" builtinId="0" customBuiltin="1"/>
  </cellStyles>
  <dxfs count="162"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/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5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alignment horizontal="right" vertical="center" textRotation="0" wrapText="0" relativeIndent="1" justifyLastLine="0" shrinkToFit="0" readingOrder="0"/>
      <border diagonalUp="0" diagonalDown="0" outline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numFmt numFmtId="165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none"/>
      </font>
      <numFmt numFmtId="164" formatCode="&quot;$&quot;#,##0"/>
      <alignment horizontal="right" vertical="center" textRotation="0" wrapText="0" relativeIndent="1" justifyLastLine="0" shrinkToFit="0" readingOrder="0"/>
      <border diagonalUp="0" diagonalDown="0" outline="0">
        <left/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Century Gothic"/>
        <scheme val="none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3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Century Gothic"/>
        <scheme val="none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>
        <top style="medium">
          <color theme="3"/>
        </top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>
        <bottom style="medium">
          <color theme="3"/>
        </bottom>
      </border>
    </dxf>
    <dxf>
      <border>
        <top style="medium">
          <color theme="3"/>
        </top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>
        <bottom style="medium">
          <color theme="3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>
        <top style="medium">
          <color theme="3"/>
        </top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>
        <bottom style="medium">
          <color theme="3"/>
        </bottom>
      </border>
    </dxf>
    <dxf>
      <border>
        <top style="medium">
          <color theme="3"/>
        </top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>
        <bottom style="medium">
          <color theme="3"/>
        </bottom>
      </border>
    </dxf>
    <dxf>
      <border>
        <top style="medium">
          <color theme="3"/>
        </top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>
        <bottom style="medium">
          <color theme="3"/>
        </bottom>
      </border>
    </dxf>
    <dxf>
      <border>
        <top style="medium">
          <color theme="3"/>
        </top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>
        <bottom style="medium">
          <color theme="3"/>
        </bottom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Budget" pivot="0" count="3">
      <tableStyleElement type="headerRow" dxfId="161"/>
      <tableStyleElement type="totalRow" dxfId="160"/>
      <tableStyleElement type="firstColumn" dxfId="159"/>
    </tableStyle>
    <tableStyle name="Transportation" pivot="0" count="3">
      <tableStyleElement type="headerRow" dxfId="158"/>
      <tableStyleElement type="totalRow" dxfId="157"/>
      <tableStyleElement type="firstColumn" dxfId="156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Housing" ref="B10:E21" totalsRowCount="1" headerRowDxfId="123" dataDxfId="121" totalsRowDxfId="122" headerRowBorderDxfId="155" tableBorderDxfId="154" totalsRowBorderDxfId="153">
  <autoFilter ref="B10:E20">
    <filterColumn colId="0" hiddenButton="1"/>
    <filterColumn colId="1" hiddenButton="1"/>
    <filterColumn colId="2" hiddenButton="1"/>
    <filterColumn colId="3" hiddenButton="1"/>
  </autoFilter>
  <tableColumns count="4">
    <tableColumn id="1" name="HOUSING" totalsRowLabel="Total" dataDxfId="131" totalsRowDxfId="130"/>
    <tableColumn id="2" name="Projected Cost" totalsRowFunction="sum" dataDxfId="129" totalsRowDxfId="128"/>
    <tableColumn id="3" name="Actual Cost" totalsRowFunction="sum" dataDxfId="127" totalsRowDxfId="126"/>
    <tableColumn id="4" name="Difference" totalsRowFunction="sum" dataDxfId="125" totalsRowDxfId="124">
      <calculatedColumnFormula>Housing[Projected Cost]-Housing[Actual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, and icons are updated"/>
    </ext>
  </extLst>
</table>
</file>

<file path=xl/tables/table10.xml><?xml version="1.0" encoding="utf-8"?>
<table xmlns="http://schemas.openxmlformats.org/spreadsheetml/2006/main" id="10" name="SavingsOrInvestment" displayName="SavingsOrInvestment" ref="G38:J42" totalsRowCount="1" headerRowDxfId="24" dataDxfId="22" totalsRowDxfId="23" headerRowBorderDxfId="136" tableBorderDxfId="135" totalsRowBorderDxfId="134">
  <autoFilter ref="G38:J41">
    <filterColumn colId="0" hiddenButton="1"/>
    <filterColumn colId="1" hiddenButton="1"/>
    <filterColumn colId="2" hiddenButton="1"/>
    <filterColumn colId="3" hiddenButton="1"/>
  </autoFilter>
  <tableColumns count="4">
    <tableColumn id="1" name="SAVINGS OR INVESTMENTS" totalsRowLabel="Total" dataDxfId="32" totalsRowDxfId="31"/>
    <tableColumn id="2" name="Projected Cost" totalsRowFunction="sum" dataDxfId="30" totalsRowDxfId="29"/>
    <tableColumn id="3" name="Actual Cost" totalsRowFunction="sum" dataDxfId="28" totalsRowDxfId="27"/>
    <tableColumn id="4" name="Difference" totalsRowFunction="sum" dataDxfId="26" totalsRowDxfId="25">
      <calculatedColumnFormula>SavingsOrInvestment[Projected Cost]-SavingsOrInvestment[Actual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, and icons are updated"/>
    </ext>
  </extLst>
</table>
</file>

<file path=xl/tables/table11.xml><?xml version="1.0" encoding="utf-8"?>
<table xmlns="http://schemas.openxmlformats.org/spreadsheetml/2006/main" id="7" name="PersonalCare" displayName="PersonalCare" ref="B54:E62" totalsRowCount="1" headerRowDxfId="13" dataDxfId="11" totalsRowDxfId="12" tableBorderDxfId="133">
  <autoFilter ref="B54:E61">
    <filterColumn colId="0" hiddenButton="1"/>
    <filterColumn colId="1" hiddenButton="1"/>
    <filterColumn colId="2" hiddenButton="1"/>
    <filterColumn colId="3" hiddenButton="1"/>
  </autoFilter>
  <tableColumns count="4">
    <tableColumn id="1" name="PERSONAL CARE" totalsRowLabel="Total" dataDxfId="21" totalsRowDxfId="20"/>
    <tableColumn id="2" name="Projected Cost" totalsRowFunction="sum" dataDxfId="19" totalsRowDxfId="18"/>
    <tableColumn id="3" name="Actual Cost" totalsRowFunction="sum" dataDxfId="17" totalsRowDxfId="16"/>
    <tableColumn id="4" name="Difference" totalsRowFunction="sum" dataDxfId="15" totalsRowDxfId="14">
      <calculatedColumnFormula>PersonalCare[Projected Cost]-PersonalCare[Actual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, and icons are updated"/>
    </ext>
  </extLst>
</table>
</file>

<file path=xl/tables/table12.xml><?xml version="1.0" encoding="utf-8"?>
<table xmlns="http://schemas.openxmlformats.org/spreadsheetml/2006/main" id="2" name="Entertainment" displayName="Entertainment" ref="G10:J20" totalsRowCount="1" headerRowDxfId="2" dataDxfId="0" totalsRowDxfId="1" tableBorderDxfId="132">
  <autoFilter ref="G10:J19">
    <filterColumn colId="0" hiddenButton="1"/>
    <filterColumn colId="1" hiddenButton="1"/>
    <filterColumn colId="2" hiddenButton="1"/>
    <filterColumn colId="3" hiddenButton="1"/>
  </autoFilter>
  <tableColumns count="4">
    <tableColumn id="1" name="ENTERTAINMENT" totalsRowLabel="Total" dataDxfId="10" totalsRowDxfId="9"/>
    <tableColumn id="2" name="Projected Cost" totalsRowFunction="sum" dataDxfId="8" totalsRowDxfId="7"/>
    <tableColumn id="3" name="Actual Cost" totalsRowFunction="sum" dataDxfId="6" totalsRowDxfId="5"/>
    <tableColumn id="4" name="Difference" totalsRowFunction="sum" dataDxfId="4" totalsRowDxfId="3">
      <calculatedColumnFormula>Entertainment[Projected Cost]-Entertainment[Actual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, and icons are updated"/>
    </ext>
  </extLst>
</table>
</file>

<file path=xl/tables/table2.xml><?xml version="1.0" encoding="utf-8"?>
<table xmlns="http://schemas.openxmlformats.org/spreadsheetml/2006/main" id="4" name="Insurance" displayName="Insurance" ref="B33:E38" totalsRowCount="1" headerRowDxfId="112" dataDxfId="110" totalsRowDxfId="111" headerRowBorderDxfId="152" tableBorderDxfId="151" totalsRowBorderDxfId="150">
  <autoFilter ref="B33:E37">
    <filterColumn colId="0" hiddenButton="1"/>
    <filterColumn colId="1" hiddenButton="1"/>
    <filterColumn colId="2" hiddenButton="1"/>
    <filterColumn colId="3" hiddenButton="1"/>
  </autoFilter>
  <tableColumns count="4">
    <tableColumn id="1" name="INSURANCE" totalsRowLabel="Total" dataDxfId="120" totalsRowDxfId="119"/>
    <tableColumn id="2" name="Projected Cost" totalsRowFunction="sum" dataDxfId="118" totalsRowDxfId="117"/>
    <tableColumn id="3" name="Actual Cost" totalsRowFunction="sum" dataDxfId="116" totalsRowDxfId="115"/>
    <tableColumn id="4" name="Difference" totalsRowFunction="sum" dataDxfId="114" totalsRowDxfId="113">
      <calculatedColumnFormula>Insurance[Projected Cost]-Insurance[Actual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, and icons are updated"/>
    </ext>
  </extLst>
</table>
</file>

<file path=xl/tables/table3.xml><?xml version="1.0" encoding="utf-8"?>
<table xmlns="http://schemas.openxmlformats.org/spreadsheetml/2006/main" id="12" name="Legal" displayName="Legal" ref="G50:J55" totalsRowCount="1" headerRowDxfId="101" dataDxfId="99" totalsRowDxfId="100" headerRowBorderDxfId="149" tableBorderDxfId="148" totalsRowBorderDxfId="147">
  <autoFilter ref="G50:J54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Total" dataDxfId="109" totalsRowDxfId="108"/>
    <tableColumn id="2" name="Projected Cost" totalsRowFunction="sum" dataDxfId="107" totalsRowDxfId="106"/>
    <tableColumn id="3" name="Actual Cost" totalsRowFunction="sum" dataDxfId="105" totalsRowDxfId="104"/>
    <tableColumn id="4" name="Difference" totalsRowFunction="sum" dataDxfId="103" totalsRowDxfId="102">
      <calculatedColumnFormula>Legal[Projected Cost]-Legal[Actual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, and icons are updated"/>
    </ext>
  </extLst>
</table>
</file>

<file path=xl/tables/table4.xml><?xml version="1.0" encoding="utf-8"?>
<table xmlns="http://schemas.openxmlformats.org/spreadsheetml/2006/main" id="6" name="Pets" displayName="Pets" ref="B46:E52" totalsRowCount="1" headerRowDxfId="90" dataDxfId="88" totalsRowDxfId="89" headerRowBorderDxfId="146" tableBorderDxfId="145" totalsRowBorderDxfId="144">
  <autoFilter ref="B46:E51">
    <filterColumn colId="0" hiddenButton="1"/>
    <filterColumn colId="1" hiddenButton="1"/>
    <filterColumn colId="2" hiddenButton="1"/>
    <filterColumn colId="3" hiddenButton="1"/>
  </autoFilter>
  <tableColumns count="4">
    <tableColumn id="1" name="PETS" totalsRowLabel="Total" dataDxfId="98" totalsRowDxfId="97"/>
    <tableColumn id="2" name="Projected Cost" totalsRowFunction="sum" dataDxfId="96" totalsRowDxfId="95"/>
    <tableColumn id="3" name="Actual Cost" totalsRowFunction="sum" dataDxfId="94" totalsRowDxfId="93"/>
    <tableColumn id="4" name="Difference" totalsRowFunction="sum" dataDxfId="92" totalsRowDxfId="91">
      <calculatedColumnFormula>Pets[Projected Cost]-Pets[Actual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, and icons are updated"/>
    </ext>
  </extLst>
</table>
</file>

<file path=xl/tables/table5.xml><?xml version="1.0" encoding="utf-8"?>
<table xmlns="http://schemas.openxmlformats.org/spreadsheetml/2006/main" id="11" name="GiftsAndDonations" displayName="GiftsAndDonations" ref="G44:J48" totalsRowCount="1" headerRowDxfId="79" dataDxfId="77" totalsRowDxfId="78" tableBorderDxfId="143">
  <autoFilter ref="G44:J47">
    <filterColumn colId="0" hiddenButton="1"/>
    <filterColumn colId="1" hiddenButton="1"/>
    <filterColumn colId="2" hiddenButton="1"/>
    <filterColumn colId="3" hiddenButton="1"/>
  </autoFilter>
  <tableColumns count="4">
    <tableColumn id="1" name="GIFTS AND DONATIONS" totalsRowLabel="Total" dataDxfId="87" totalsRowDxfId="86"/>
    <tableColumn id="2" name="Projected Cost" totalsRowFunction="sum" dataDxfId="85" totalsRowDxfId="84"/>
    <tableColumn id="3" name="Actual Cost" totalsRowFunction="sum" dataDxfId="83" totalsRowDxfId="82"/>
    <tableColumn id="4" name="Difference" totalsRowFunction="sum" dataDxfId="81" totalsRowDxfId="80">
      <calculatedColumnFormula>GiftsAndDonations[Projected Cost]-GiftsAndDonations[Actual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, and icons are updated"/>
    </ext>
  </extLst>
</table>
</file>

<file path=xl/tables/table6.xml><?xml version="1.0" encoding="utf-8"?>
<table xmlns="http://schemas.openxmlformats.org/spreadsheetml/2006/main" id="5" name="Food" displayName="Food" ref="B40:E44" totalsRowCount="1" headerRowDxfId="68" dataDxfId="66" totalsRowDxfId="67" tableBorderDxfId="142">
  <autoFilter ref="B40:E43">
    <filterColumn colId="0" hiddenButton="1"/>
    <filterColumn colId="1" hiddenButton="1"/>
    <filterColumn colId="2" hiddenButton="1"/>
    <filterColumn colId="3" hiddenButton="1"/>
  </autoFilter>
  <tableColumns count="4">
    <tableColumn id="1" name="FOOD" totalsRowLabel="Total" dataDxfId="76" totalsRowDxfId="75"/>
    <tableColumn id="2" name="Projected Cost" totalsRowFunction="sum" dataDxfId="74" totalsRowDxfId="73"/>
    <tableColumn id="3" name="Actual Cost" totalsRowFunction="sum" dataDxfId="72" totalsRowDxfId="71"/>
    <tableColumn id="4" name="Difference" totalsRowFunction="sum" dataDxfId="70" totalsRowDxfId="69">
      <calculatedColumnFormula>Food[Projected Cost]-Food[Actual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, and icons are updated"/>
    </ext>
  </extLst>
</table>
</file>

<file path=xl/tables/table7.xml><?xml version="1.0" encoding="utf-8"?>
<table xmlns="http://schemas.openxmlformats.org/spreadsheetml/2006/main" id="9" name="Taxes" displayName="Taxes" ref="G31:J36" totalsRowCount="1" headerRowDxfId="57" dataDxfId="55" totalsRowDxfId="56" tableBorderDxfId="141">
  <autoFilter ref="G31:J35">
    <filterColumn colId="0" hiddenButton="1"/>
    <filterColumn colId="1" hiddenButton="1"/>
    <filterColumn colId="2" hiddenButton="1"/>
    <filterColumn colId="3" hiddenButton="1"/>
  </autoFilter>
  <tableColumns count="4">
    <tableColumn id="1" name="TAXES" totalsRowLabel="Total" dataDxfId="65" totalsRowDxfId="64"/>
    <tableColumn id="2" name="Projected Cost" totalsRowFunction="sum" dataDxfId="63" totalsRowDxfId="62"/>
    <tableColumn id="3" name="Actual Cost" totalsRowFunction="sum" dataDxfId="61" totalsRowDxfId="60"/>
    <tableColumn id="4" name="Difference" totalsRowFunction="sum" dataDxfId="59" totalsRowDxfId="58">
      <calculatedColumnFormula>Taxes[Projected Cost]-Taxes[Actual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, and icons are updated"/>
    </ext>
  </extLst>
</table>
</file>

<file path=xl/tables/table8.xml><?xml version="1.0" encoding="utf-8"?>
<table xmlns="http://schemas.openxmlformats.org/spreadsheetml/2006/main" id="3" name="Transportation" displayName="Transportation" ref="B23:E31" totalsRowCount="1" headerRowDxfId="46" dataDxfId="44" totalsRowDxfId="45" tableBorderDxfId="140">
  <autoFilter ref="B23:E30">
    <filterColumn colId="0" hiddenButton="1"/>
    <filterColumn colId="1" hiddenButton="1"/>
    <filterColumn colId="2" hiddenButton="1"/>
    <filterColumn colId="3" hiddenButton="1"/>
  </autoFilter>
  <tableColumns count="4">
    <tableColumn id="1" name="TRANSPORTATION" totalsRowLabel="Total" dataDxfId="54" totalsRowDxfId="53"/>
    <tableColumn id="2" name="Projected Cost" totalsRowFunction="sum" dataDxfId="52" totalsRowDxfId="51"/>
    <tableColumn id="3" name="Actual Cost" totalsRowFunction="sum" dataDxfId="50" totalsRowDxfId="49"/>
    <tableColumn id="4" name="Difference" totalsRowFunction="sum" dataDxfId="48" totalsRowDxfId="47">
      <calculatedColumnFormula>Transportation[Projected Cost]-Transportation[Actual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, and icons are updated"/>
    </ext>
  </extLst>
</table>
</file>

<file path=xl/tables/table9.xml><?xml version="1.0" encoding="utf-8"?>
<table xmlns="http://schemas.openxmlformats.org/spreadsheetml/2006/main" id="8" name="Loans" displayName="Loans" ref="G22:J29" totalsRowCount="1" headerRowDxfId="35" dataDxfId="33" totalsRowDxfId="34" headerRowBorderDxfId="139" tableBorderDxfId="138" totalsRowBorderDxfId="137">
  <autoFilter ref="G22:J28">
    <filterColumn colId="0" hiddenButton="1"/>
    <filterColumn colId="1" hiddenButton="1"/>
    <filterColumn colId="2" hiddenButton="1"/>
    <filterColumn colId="3" hiddenButton="1"/>
  </autoFilter>
  <tableColumns count="4">
    <tableColumn id="1" name="LOANS" totalsRowLabel="Total" dataDxfId="43" totalsRowDxfId="42"/>
    <tableColumn id="2" name="Projected Cost" totalsRowFunction="sum" dataDxfId="41" totalsRowDxfId="40"/>
    <tableColumn id="3" name="Actual Cost" totalsRowFunction="sum" dataDxfId="39" totalsRowDxfId="38"/>
    <tableColumn id="4" name="Difference" totalsRowFunction="sum" dataDxfId="37" totalsRowDxfId="36">
      <calculatedColumnFormula>Loans[Projected Cost]-Loans[Actual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63"/>
  <sheetViews>
    <sheetView showGridLines="0" tabSelected="1" workbookViewId="0">
      <selection activeCell="K6" sqref="A1:XFD1048576"/>
    </sheetView>
  </sheetViews>
  <sheetFormatPr defaultRowHeight="13.5" x14ac:dyDescent="0.25"/>
  <cols>
    <col min="1" max="1" width="2.28515625" style="3" customWidth="1"/>
    <col min="2" max="2" width="30.140625" style="3" customWidth="1"/>
    <col min="3" max="5" width="16.5703125" style="3" customWidth="1"/>
    <col min="6" max="6" width="4.42578125" style="3" customWidth="1"/>
    <col min="7" max="7" width="32.42578125" style="3" customWidth="1"/>
    <col min="8" max="10" width="16.5703125" style="3" customWidth="1"/>
    <col min="11" max="16384" width="9.140625" style="3"/>
  </cols>
  <sheetData>
    <row r="1" spans="1:11" ht="71.45" customHeight="1" x14ac:dyDescent="0.25">
      <c r="A1" s="1"/>
      <c r="B1" s="2" t="s">
        <v>45</v>
      </c>
      <c r="C1" s="2"/>
      <c r="D1" s="2"/>
      <c r="E1" s="2"/>
      <c r="F1" s="2"/>
      <c r="G1" s="2"/>
      <c r="H1" s="2"/>
      <c r="I1" s="2"/>
      <c r="J1" s="2"/>
    </row>
    <row r="2" spans="1:11" s="7" customFormat="1" ht="20.100000000000001" customHeight="1" x14ac:dyDescent="0.25">
      <c r="A2" s="4"/>
      <c r="B2" s="5"/>
      <c r="C2" s="6"/>
      <c r="D2" s="6"/>
      <c r="E2" s="6"/>
      <c r="F2" s="6"/>
      <c r="G2" s="6"/>
      <c r="H2" s="6"/>
      <c r="I2" s="6"/>
      <c r="J2" s="6"/>
    </row>
    <row r="3" spans="1:11" ht="18" customHeight="1" x14ac:dyDescent="0.25">
      <c r="A3" s="8"/>
      <c r="B3" s="9" t="s">
        <v>70</v>
      </c>
      <c r="C3" s="10" t="s">
        <v>3</v>
      </c>
      <c r="D3" s="11"/>
      <c r="E3" s="12">
        <v>2500</v>
      </c>
      <c r="F3" s="13"/>
      <c r="G3" s="14" t="s">
        <v>75</v>
      </c>
      <c r="H3" s="15" t="s">
        <v>72</v>
      </c>
      <c r="I3" s="16"/>
      <c r="J3" s="17">
        <f>SUM(C21,C31,C38,C44,C52,C62,H20,H29,H36,H42,H48,H55)</f>
        <v>2060</v>
      </c>
    </row>
    <row r="4" spans="1:11" ht="18" customHeight="1" thickBot="1" x14ac:dyDescent="0.3">
      <c r="A4" s="8"/>
      <c r="B4" s="18"/>
      <c r="C4" s="19" t="s">
        <v>46</v>
      </c>
      <c r="D4" s="20"/>
      <c r="E4" s="21">
        <v>500</v>
      </c>
      <c r="F4" s="13"/>
      <c r="G4" s="22" t="s">
        <v>76</v>
      </c>
      <c r="H4" s="23" t="s">
        <v>73</v>
      </c>
      <c r="I4" s="24"/>
      <c r="J4" s="25">
        <f>SUM(D21,D31,D38,D44,D52,D62,I20,I29,I36,I42,I48,I55)</f>
        <v>2040</v>
      </c>
    </row>
    <row r="5" spans="1:11" ht="18" customHeight="1" thickBot="1" x14ac:dyDescent="0.3">
      <c r="A5" s="8"/>
      <c r="B5" s="26"/>
      <c r="C5" s="27" t="s">
        <v>47</v>
      </c>
      <c r="D5" s="28"/>
      <c r="E5" s="29">
        <f>SUM(E3:E4)</f>
        <v>3000</v>
      </c>
      <c r="F5" s="13"/>
      <c r="G5" s="30" t="s">
        <v>74</v>
      </c>
      <c r="H5" s="30"/>
      <c r="I5" s="31"/>
      <c r="J5" s="32">
        <f>SUM(E21,E31,E38,E44,E52,E62,J20,J29,J36,J42,J48,J55)</f>
        <v>20</v>
      </c>
      <c r="K5" s="33"/>
    </row>
    <row r="6" spans="1:11" ht="18" customHeight="1" x14ac:dyDescent="0.25">
      <c r="A6" s="8"/>
      <c r="B6" s="34" t="s">
        <v>69</v>
      </c>
      <c r="C6" s="35" t="s">
        <v>3</v>
      </c>
      <c r="D6" s="36"/>
      <c r="E6" s="37">
        <v>2500</v>
      </c>
      <c r="F6" s="13"/>
      <c r="G6" s="38" t="s">
        <v>77</v>
      </c>
      <c r="H6" s="15" t="s">
        <v>72</v>
      </c>
      <c r="I6" s="16"/>
      <c r="J6" s="39">
        <f>E5-J3</f>
        <v>940</v>
      </c>
    </row>
    <row r="7" spans="1:11" ht="18" customHeight="1" thickBot="1" x14ac:dyDescent="0.3">
      <c r="A7" s="8"/>
      <c r="B7" s="18"/>
      <c r="C7" s="40" t="s">
        <v>46</v>
      </c>
      <c r="D7" s="41"/>
      <c r="E7" s="42">
        <v>500</v>
      </c>
      <c r="F7" s="13"/>
      <c r="G7" s="43" t="s">
        <v>78</v>
      </c>
      <c r="H7" s="23" t="s">
        <v>73</v>
      </c>
      <c r="I7" s="24"/>
      <c r="J7" s="44">
        <f>E8-J4</f>
        <v>960</v>
      </c>
      <c r="K7" s="33"/>
    </row>
    <row r="8" spans="1:11" ht="18" customHeight="1" thickBot="1" x14ac:dyDescent="0.3">
      <c r="A8" s="8"/>
      <c r="B8" s="45"/>
      <c r="C8" s="46" t="s">
        <v>47</v>
      </c>
      <c r="D8" s="47"/>
      <c r="E8" s="48">
        <f>SUM(E6:E7)</f>
        <v>3000</v>
      </c>
      <c r="F8" s="13"/>
      <c r="G8" s="49" t="s">
        <v>79</v>
      </c>
      <c r="H8" s="49"/>
      <c r="I8" s="50"/>
      <c r="J8" s="51">
        <f>J7-J6</f>
        <v>20</v>
      </c>
      <c r="K8" s="33"/>
    </row>
    <row r="9" spans="1:11" ht="20.100000000000001" customHeight="1" thickBot="1" x14ac:dyDescent="0.3">
      <c r="A9" s="8"/>
      <c r="B9" s="52"/>
      <c r="C9" s="52"/>
      <c r="D9" s="52"/>
      <c r="E9" s="53"/>
      <c r="F9" s="13"/>
      <c r="G9" s="54"/>
      <c r="H9" s="54"/>
      <c r="I9" s="54"/>
      <c r="J9" s="55"/>
    </row>
    <row r="10" spans="1:11" ht="18" customHeight="1" thickBot="1" x14ac:dyDescent="0.3">
      <c r="A10" s="8"/>
      <c r="B10" s="56" t="s">
        <v>57</v>
      </c>
      <c r="C10" s="57" t="s">
        <v>0</v>
      </c>
      <c r="D10" s="57" t="s">
        <v>1</v>
      </c>
      <c r="E10" s="58" t="s">
        <v>2</v>
      </c>
      <c r="F10" s="59"/>
      <c r="G10" s="60" t="s">
        <v>58</v>
      </c>
      <c r="H10" s="61" t="s">
        <v>0</v>
      </c>
      <c r="I10" s="62" t="s">
        <v>1</v>
      </c>
      <c r="J10" s="63" t="s">
        <v>2</v>
      </c>
    </row>
    <row r="11" spans="1:11" ht="18" customHeight="1" thickBot="1" x14ac:dyDescent="0.3">
      <c r="A11" s="8"/>
      <c r="B11" s="64" t="s">
        <v>4</v>
      </c>
      <c r="C11" s="65">
        <v>1500</v>
      </c>
      <c r="D11" s="66">
        <v>1400</v>
      </c>
      <c r="E11" s="67">
        <f>Housing[Projected Cost]-Housing[Actual Cost]</f>
        <v>100</v>
      </c>
      <c r="F11" s="68"/>
      <c r="G11" s="69" t="s">
        <v>29</v>
      </c>
      <c r="H11" s="70">
        <v>0</v>
      </c>
      <c r="I11" s="70">
        <v>50</v>
      </c>
      <c r="J11" s="70">
        <f>Entertainment[Projected Cost]-Entertainment[Actual Cost]</f>
        <v>-50</v>
      </c>
    </row>
    <row r="12" spans="1:11" ht="18" customHeight="1" thickBot="1" x14ac:dyDescent="0.3">
      <c r="A12" s="8"/>
      <c r="B12" s="71" t="s">
        <v>5</v>
      </c>
      <c r="C12" s="72">
        <v>60</v>
      </c>
      <c r="D12" s="72">
        <v>100</v>
      </c>
      <c r="E12" s="72">
        <f>Housing[Projected Cost]-Housing[Actual Cost]</f>
        <v>-40</v>
      </c>
      <c r="F12" s="73"/>
      <c r="G12" s="74" t="s">
        <v>30</v>
      </c>
      <c r="H12" s="75"/>
      <c r="I12" s="75"/>
      <c r="J12" s="75">
        <f>Entertainment[Projected Cost]-Entertainment[Actual Cost]</f>
        <v>0</v>
      </c>
    </row>
    <row r="13" spans="1:11" ht="18" customHeight="1" thickBot="1" x14ac:dyDescent="0.3">
      <c r="A13" s="76"/>
      <c r="B13" s="64" t="s">
        <v>51</v>
      </c>
      <c r="C13" s="77">
        <v>50</v>
      </c>
      <c r="D13" s="78">
        <v>60</v>
      </c>
      <c r="E13" s="78">
        <f>Housing[Projected Cost]-Housing[Actual Cost]</f>
        <v>-10</v>
      </c>
      <c r="F13" s="73"/>
      <c r="G13" s="79" t="s">
        <v>31</v>
      </c>
      <c r="H13" s="70"/>
      <c r="I13" s="80"/>
      <c r="J13" s="80">
        <f>Entertainment[Projected Cost]-Entertainment[Actual Cost]</f>
        <v>0</v>
      </c>
    </row>
    <row r="14" spans="1:11" ht="18" customHeight="1" thickBot="1" x14ac:dyDescent="0.3">
      <c r="A14" s="8"/>
      <c r="B14" s="71" t="s">
        <v>6</v>
      </c>
      <c r="C14" s="81">
        <v>200</v>
      </c>
      <c r="D14" s="72">
        <v>180</v>
      </c>
      <c r="E14" s="72">
        <f>Housing[Projected Cost]-Housing[Actual Cost]</f>
        <v>20</v>
      </c>
      <c r="F14" s="73"/>
      <c r="G14" s="82" t="s">
        <v>32</v>
      </c>
      <c r="H14" s="83"/>
      <c r="I14" s="83"/>
      <c r="J14" s="75">
        <f>Entertainment[Projected Cost]-Entertainment[Actual Cost]</f>
        <v>0</v>
      </c>
    </row>
    <row r="15" spans="1:11" ht="18" customHeight="1" thickBot="1" x14ac:dyDescent="0.3">
      <c r="A15" s="8"/>
      <c r="B15" s="64" t="s">
        <v>7</v>
      </c>
      <c r="C15" s="78"/>
      <c r="D15" s="78"/>
      <c r="E15" s="78">
        <f>Housing[Projected Cost]-Housing[Actual Cost]</f>
        <v>0</v>
      </c>
      <c r="F15" s="73"/>
      <c r="G15" s="69" t="s">
        <v>53</v>
      </c>
      <c r="H15" s="80"/>
      <c r="I15" s="80"/>
      <c r="J15" s="84">
        <f>Entertainment[Projected Cost]-Entertainment[Actual Cost]</f>
        <v>0</v>
      </c>
    </row>
    <row r="16" spans="1:11" ht="18" customHeight="1" thickBot="1" x14ac:dyDescent="0.3">
      <c r="A16" s="8"/>
      <c r="B16" s="71" t="s">
        <v>8</v>
      </c>
      <c r="C16" s="72"/>
      <c r="D16" s="85"/>
      <c r="E16" s="72">
        <f>Housing[Projected Cost]-Housing[Actual Cost]</f>
        <v>0</v>
      </c>
      <c r="F16" s="73"/>
      <c r="G16" s="82" t="s">
        <v>33</v>
      </c>
      <c r="H16" s="86"/>
      <c r="I16" s="86"/>
      <c r="J16" s="87">
        <f>Entertainment[Projected Cost]-Entertainment[Actual Cost]</f>
        <v>0</v>
      </c>
    </row>
    <row r="17" spans="1:10" ht="18" customHeight="1" thickBot="1" x14ac:dyDescent="0.3">
      <c r="A17" s="8"/>
      <c r="B17" s="64" t="s">
        <v>9</v>
      </c>
      <c r="C17" s="78"/>
      <c r="D17" s="77"/>
      <c r="E17" s="77">
        <f>Housing[Projected Cost]-Housing[Actual Cost]</f>
        <v>0</v>
      </c>
      <c r="F17" s="73"/>
      <c r="G17" s="88" t="s">
        <v>12</v>
      </c>
      <c r="H17" s="89"/>
      <c r="I17" s="89"/>
      <c r="J17" s="90">
        <f>Entertainment[Projected Cost]-Entertainment[Actual Cost]</f>
        <v>0</v>
      </c>
    </row>
    <row r="18" spans="1:10" ht="18" customHeight="1" thickBot="1" x14ac:dyDescent="0.3">
      <c r="A18" s="8"/>
      <c r="B18" s="71" t="s">
        <v>10</v>
      </c>
      <c r="C18" s="72"/>
      <c r="D18" s="91"/>
      <c r="E18" s="72">
        <f>Housing[Projected Cost]-Housing[Actual Cost]</f>
        <v>0</v>
      </c>
      <c r="F18" s="73"/>
      <c r="G18" s="82" t="s">
        <v>12</v>
      </c>
      <c r="H18" s="75"/>
      <c r="I18" s="75"/>
      <c r="J18" s="92">
        <f>Entertainment[Projected Cost]-Entertainment[Actual Cost]</f>
        <v>0</v>
      </c>
    </row>
    <row r="19" spans="1:10" ht="18" customHeight="1" thickBot="1" x14ac:dyDescent="0.3">
      <c r="A19" s="8"/>
      <c r="B19" s="93" t="s">
        <v>11</v>
      </c>
      <c r="C19" s="94"/>
      <c r="D19" s="94"/>
      <c r="E19" s="77">
        <f>Housing[Projected Cost]-Housing[Actual Cost]</f>
        <v>0</v>
      </c>
      <c r="F19" s="73"/>
      <c r="G19" s="69" t="s">
        <v>12</v>
      </c>
      <c r="H19" s="70"/>
      <c r="I19" s="70"/>
      <c r="J19" s="95">
        <f>Entertainment[Projected Cost]-Entertainment[Actual Cost]</f>
        <v>0</v>
      </c>
    </row>
    <row r="20" spans="1:10" ht="18" customHeight="1" thickBot="1" x14ac:dyDescent="0.3">
      <c r="A20" s="8"/>
      <c r="B20" s="96" t="s">
        <v>12</v>
      </c>
      <c r="C20" s="97"/>
      <c r="D20" s="97"/>
      <c r="E20" s="98">
        <f>Housing[Projected Cost]-Housing[Actual Cost]</f>
        <v>0</v>
      </c>
      <c r="F20" s="73"/>
      <c r="G20" s="99" t="s">
        <v>71</v>
      </c>
      <c r="H20" s="100">
        <f>SUBTOTAL(109,Entertainment[Projected Cost])</f>
        <v>0</v>
      </c>
      <c r="I20" s="101">
        <f>SUBTOTAL(109,Entertainment[Actual Cost])</f>
        <v>50</v>
      </c>
      <c r="J20" s="102">
        <f>SUBTOTAL(109,Entertainment[Difference])</f>
        <v>-50</v>
      </c>
    </row>
    <row r="21" spans="1:10" ht="18" customHeight="1" thickBot="1" x14ac:dyDescent="0.3">
      <c r="A21" s="8"/>
      <c r="B21" s="103" t="s">
        <v>71</v>
      </c>
      <c r="C21" s="104">
        <f>SUBTOTAL(109,Housing[Projected Cost])</f>
        <v>1810</v>
      </c>
      <c r="D21" s="105">
        <f>SUBTOTAL(109,Housing[Actual Cost])</f>
        <v>1740</v>
      </c>
      <c r="E21" s="106">
        <f>SUBTOTAL(109,Housing[Difference])</f>
        <v>70</v>
      </c>
      <c r="F21" s="73"/>
      <c r="G21" s="107"/>
      <c r="H21" s="107"/>
      <c r="I21" s="107"/>
      <c r="J21" s="107"/>
    </row>
    <row r="22" spans="1:10" ht="18" customHeight="1" thickBot="1" x14ac:dyDescent="0.3">
      <c r="A22" s="8"/>
      <c r="B22" s="108"/>
      <c r="C22" s="108"/>
      <c r="D22" s="108"/>
      <c r="E22" s="108"/>
      <c r="F22" s="73"/>
      <c r="G22" s="109" t="s">
        <v>59</v>
      </c>
      <c r="H22" s="110" t="s">
        <v>0</v>
      </c>
      <c r="I22" s="110" t="s">
        <v>1</v>
      </c>
      <c r="J22" s="111" t="s">
        <v>2</v>
      </c>
    </row>
    <row r="23" spans="1:10" ht="18" customHeight="1" thickBot="1" x14ac:dyDescent="0.3">
      <c r="A23" s="8"/>
      <c r="B23" s="112" t="s">
        <v>60</v>
      </c>
      <c r="C23" s="61" t="s">
        <v>0</v>
      </c>
      <c r="D23" s="62" t="s">
        <v>1</v>
      </c>
      <c r="E23" s="62" t="s">
        <v>2</v>
      </c>
      <c r="F23" s="73"/>
      <c r="G23" s="64" t="s">
        <v>35</v>
      </c>
      <c r="H23" s="113"/>
      <c r="I23" s="114"/>
      <c r="J23" s="115">
        <f>Loans[Projected Cost]-Loans[Actual Cost]</f>
        <v>0</v>
      </c>
    </row>
    <row r="24" spans="1:10" ht="18" customHeight="1" thickBot="1" x14ac:dyDescent="0.3">
      <c r="A24" s="8"/>
      <c r="B24" s="69" t="s">
        <v>52</v>
      </c>
      <c r="C24" s="116">
        <v>250</v>
      </c>
      <c r="D24" s="116">
        <v>250</v>
      </c>
      <c r="E24" s="116">
        <f>Transportation[Projected Cost]-Transportation[Actual Cost]</f>
        <v>0</v>
      </c>
      <c r="F24" s="73"/>
      <c r="G24" s="117" t="s">
        <v>44</v>
      </c>
      <c r="H24" s="118"/>
      <c r="I24" s="119"/>
      <c r="J24" s="118">
        <f>Loans[Projected Cost]-Loans[Actual Cost]</f>
        <v>0</v>
      </c>
    </row>
    <row r="25" spans="1:10" ht="18" customHeight="1" thickBot="1" x14ac:dyDescent="0.3">
      <c r="A25" s="8"/>
      <c r="B25" s="82" t="s">
        <v>50</v>
      </c>
      <c r="C25" s="120"/>
      <c r="D25" s="120"/>
      <c r="E25" s="120">
        <f>Transportation[Projected Cost]-Transportation[Actual Cost]</f>
        <v>0</v>
      </c>
      <c r="F25" s="73"/>
      <c r="G25" s="121" t="s">
        <v>54</v>
      </c>
      <c r="H25" s="122"/>
      <c r="I25" s="123"/>
      <c r="J25" s="114">
        <f>Loans[Projected Cost]-Loans[Actual Cost]</f>
        <v>0</v>
      </c>
    </row>
    <row r="26" spans="1:10" ht="18" customHeight="1" thickBot="1" x14ac:dyDescent="0.3">
      <c r="A26" s="8"/>
      <c r="B26" s="88" t="s">
        <v>13</v>
      </c>
      <c r="C26" s="124"/>
      <c r="D26" s="124"/>
      <c r="E26" s="124">
        <f>Transportation[Projected Cost]-Transportation[Actual Cost]</f>
        <v>0</v>
      </c>
      <c r="F26" s="73"/>
      <c r="G26" s="71" t="s">
        <v>54</v>
      </c>
      <c r="H26" s="118"/>
      <c r="I26" s="119"/>
      <c r="J26" s="118">
        <f>Loans[Projected Cost]-Loans[Actual Cost]</f>
        <v>0</v>
      </c>
    </row>
    <row r="27" spans="1:10" ht="18" customHeight="1" thickBot="1" x14ac:dyDescent="0.3">
      <c r="A27" s="8"/>
      <c r="B27" s="82" t="s">
        <v>14</v>
      </c>
      <c r="C27" s="125"/>
      <c r="D27" s="125"/>
      <c r="E27" s="125">
        <f>Transportation[Projected Cost]-Transportation[Actual Cost]</f>
        <v>0</v>
      </c>
      <c r="F27" s="73"/>
      <c r="G27" s="126" t="s">
        <v>54</v>
      </c>
      <c r="H27" s="122"/>
      <c r="I27" s="123"/>
      <c r="J27" s="127">
        <f>Loans[Projected Cost]-Loans[Actual Cost]</f>
        <v>0</v>
      </c>
    </row>
    <row r="28" spans="1:10" ht="18" customHeight="1" thickBot="1" x14ac:dyDescent="0.3">
      <c r="A28" s="8"/>
      <c r="B28" s="128" t="s">
        <v>15</v>
      </c>
      <c r="C28" s="124"/>
      <c r="D28" s="124"/>
      <c r="E28" s="124">
        <f>Transportation[Projected Cost]-Transportation[Actual Cost]</f>
        <v>0</v>
      </c>
      <c r="F28" s="73"/>
      <c r="G28" s="129" t="s">
        <v>12</v>
      </c>
      <c r="H28" s="130"/>
      <c r="I28" s="131"/>
      <c r="J28" s="130">
        <f>Loans[Projected Cost]-Loans[Actual Cost]</f>
        <v>0</v>
      </c>
    </row>
    <row r="29" spans="1:10" ht="18" customHeight="1" thickBot="1" x14ac:dyDescent="0.3">
      <c r="A29" s="8"/>
      <c r="B29" s="132" t="s">
        <v>16</v>
      </c>
      <c r="C29" s="125"/>
      <c r="D29" s="125"/>
      <c r="E29" s="125">
        <f>Transportation[Projected Cost]-Transportation[Actual Cost]</f>
        <v>0</v>
      </c>
      <c r="F29" s="73"/>
      <c r="G29" s="109" t="s">
        <v>71</v>
      </c>
      <c r="H29" s="133">
        <f>SUBTOTAL(109,Loans[Projected Cost])</f>
        <v>0</v>
      </c>
      <c r="I29" s="134">
        <f>SUBTOTAL(109,Loans[Actual Cost])</f>
        <v>0</v>
      </c>
      <c r="J29" s="135">
        <f>SUBTOTAL(109,Loans[Difference])</f>
        <v>0</v>
      </c>
    </row>
    <row r="30" spans="1:10" ht="18" customHeight="1" x14ac:dyDescent="0.25">
      <c r="A30" s="8"/>
      <c r="B30" s="88" t="s">
        <v>12</v>
      </c>
      <c r="C30" s="136"/>
      <c r="D30" s="137"/>
      <c r="E30" s="136">
        <f>Transportation[Projected Cost]-Transportation[Actual Cost]</f>
        <v>0</v>
      </c>
      <c r="F30" s="73"/>
      <c r="G30" s="138"/>
      <c r="H30" s="138"/>
      <c r="I30" s="138"/>
      <c r="J30" s="138"/>
    </row>
    <row r="31" spans="1:10" ht="18" customHeight="1" x14ac:dyDescent="0.25">
      <c r="A31" s="8"/>
      <c r="B31" s="99" t="s">
        <v>71</v>
      </c>
      <c r="C31" s="139">
        <f>SUBTOTAL(109,Transportation[Projected Cost])</f>
        <v>250</v>
      </c>
      <c r="D31" s="139">
        <f>SUBTOTAL(109,Transportation[Actual Cost])</f>
        <v>250</v>
      </c>
      <c r="E31" s="139">
        <f>SUBTOTAL(109,Transportation[Difference])</f>
        <v>0</v>
      </c>
      <c r="F31" s="68"/>
      <c r="G31" s="112" t="s">
        <v>61</v>
      </c>
      <c r="H31" s="61" t="s">
        <v>0</v>
      </c>
      <c r="I31" s="61" t="s">
        <v>1</v>
      </c>
      <c r="J31" s="61" t="s">
        <v>2</v>
      </c>
    </row>
    <row r="32" spans="1:10" ht="18" customHeight="1" thickBot="1" x14ac:dyDescent="0.3">
      <c r="A32" s="8"/>
      <c r="B32" s="140"/>
      <c r="C32" s="140"/>
      <c r="D32" s="140"/>
      <c r="E32" s="140"/>
      <c r="F32" s="68"/>
      <c r="G32" s="69" t="s">
        <v>36</v>
      </c>
      <c r="H32" s="136"/>
      <c r="I32" s="136"/>
      <c r="J32" s="136">
        <f>Taxes[Projected Cost]-Taxes[Actual Cost]</f>
        <v>0</v>
      </c>
    </row>
    <row r="33" spans="1:10" ht="18" customHeight="1" thickBot="1" x14ac:dyDescent="0.3">
      <c r="A33" s="8"/>
      <c r="B33" s="109" t="s">
        <v>62</v>
      </c>
      <c r="C33" s="141" t="s">
        <v>0</v>
      </c>
      <c r="D33" s="142" t="s">
        <v>1</v>
      </c>
      <c r="E33" s="143" t="s">
        <v>2</v>
      </c>
      <c r="F33" s="68"/>
      <c r="G33" s="144" t="s">
        <v>37</v>
      </c>
      <c r="H33" s="145"/>
      <c r="I33" s="146"/>
      <c r="J33" s="146">
        <f>Taxes[Projected Cost]-Taxes[Actual Cost]</f>
        <v>0</v>
      </c>
    </row>
    <row r="34" spans="1:10" ht="18" customHeight="1" thickBot="1" x14ac:dyDescent="0.3">
      <c r="A34" s="147"/>
      <c r="B34" s="148" t="s">
        <v>17</v>
      </c>
      <c r="C34" s="115"/>
      <c r="D34" s="149"/>
      <c r="E34" s="113">
        <f>Insurance[Projected Cost]-Insurance[Actual Cost]</f>
        <v>0</v>
      </c>
      <c r="F34" s="68"/>
      <c r="G34" s="128" t="s">
        <v>38</v>
      </c>
      <c r="H34" s="124"/>
      <c r="I34" s="137"/>
      <c r="J34" s="137">
        <f>Taxes[Projected Cost]-Taxes[Actual Cost]</f>
        <v>0</v>
      </c>
    </row>
    <row r="35" spans="1:10" ht="18" customHeight="1" thickBot="1" x14ac:dyDescent="0.3">
      <c r="A35" s="147"/>
      <c r="B35" s="150" t="s">
        <v>18</v>
      </c>
      <c r="C35" s="118"/>
      <c r="D35" s="151"/>
      <c r="E35" s="152">
        <f>Insurance[Projected Cost]-Insurance[Actual Cost]</f>
        <v>0</v>
      </c>
      <c r="F35" s="68"/>
      <c r="G35" s="144" t="s">
        <v>12</v>
      </c>
      <c r="H35" s="146"/>
      <c r="I35" s="146"/>
      <c r="J35" s="146">
        <f>Taxes[Projected Cost]-Taxes[Actual Cost]</f>
        <v>0</v>
      </c>
    </row>
    <row r="36" spans="1:10" ht="18" customHeight="1" thickBot="1" x14ac:dyDescent="0.3">
      <c r="A36" s="147"/>
      <c r="B36" s="153" t="s">
        <v>19</v>
      </c>
      <c r="C36" s="114"/>
      <c r="D36" s="154"/>
      <c r="E36" s="114">
        <f>Insurance[Projected Cost]-Insurance[Actual Cost]</f>
        <v>0</v>
      </c>
      <c r="F36" s="68"/>
      <c r="G36" s="99" t="s">
        <v>71</v>
      </c>
      <c r="H36" s="139">
        <f>SUBTOTAL(109,Taxes[Projected Cost])</f>
        <v>0</v>
      </c>
      <c r="I36" s="139">
        <f>SUBTOTAL(109,Taxes[Actual Cost])</f>
        <v>0</v>
      </c>
      <c r="J36" s="139">
        <f>SUBTOTAL(109,Taxes[Difference])</f>
        <v>0</v>
      </c>
    </row>
    <row r="37" spans="1:10" ht="18" customHeight="1" thickBot="1" x14ac:dyDescent="0.3">
      <c r="A37" s="147"/>
      <c r="B37" s="155" t="s">
        <v>12</v>
      </c>
      <c r="C37" s="130"/>
      <c r="D37" s="156"/>
      <c r="E37" s="130">
        <f>Insurance[Projected Cost]-Insurance[Actual Cost]</f>
        <v>0</v>
      </c>
      <c r="F37" s="73"/>
      <c r="G37" s="138"/>
      <c r="H37" s="138"/>
      <c r="I37" s="138"/>
      <c r="J37" s="138"/>
    </row>
    <row r="38" spans="1:10" ht="18" customHeight="1" thickBot="1" x14ac:dyDescent="0.3">
      <c r="A38" s="8"/>
      <c r="B38" s="109" t="s">
        <v>71</v>
      </c>
      <c r="C38" s="157">
        <f>SUBTOTAL(109,Insurance[Projected Cost])</f>
        <v>0</v>
      </c>
      <c r="D38" s="158">
        <f>SUBTOTAL(109,Insurance[Actual Cost])</f>
        <v>0</v>
      </c>
      <c r="E38" s="159">
        <f>SUBTOTAL(109,Insurance[Difference])</f>
        <v>0</v>
      </c>
      <c r="F38" s="73"/>
      <c r="G38" s="160" t="s">
        <v>64</v>
      </c>
      <c r="H38" s="161" t="s">
        <v>0</v>
      </c>
      <c r="I38" s="162" t="s">
        <v>1</v>
      </c>
      <c r="J38" s="143" t="s">
        <v>2</v>
      </c>
    </row>
    <row r="39" spans="1:10" ht="18" customHeight="1" thickBot="1" x14ac:dyDescent="0.3">
      <c r="A39" s="8"/>
      <c r="B39" s="138"/>
      <c r="C39" s="138"/>
      <c r="D39" s="138"/>
      <c r="E39" s="138"/>
      <c r="F39" s="163"/>
      <c r="G39" s="164" t="s">
        <v>55</v>
      </c>
      <c r="H39" s="113"/>
      <c r="I39" s="165"/>
      <c r="J39" s="166">
        <f>SavingsOrInvestment[Projected Cost]-SavingsOrInvestment[Actual Cost]</f>
        <v>0</v>
      </c>
    </row>
    <row r="40" spans="1:10" ht="18" customHeight="1" thickBot="1" x14ac:dyDescent="0.3">
      <c r="A40" s="8"/>
      <c r="B40" s="112" t="s">
        <v>63</v>
      </c>
      <c r="C40" s="167" t="s">
        <v>0</v>
      </c>
      <c r="D40" s="61" t="s">
        <v>1</v>
      </c>
      <c r="E40" s="61" t="s">
        <v>2</v>
      </c>
      <c r="F40" s="163"/>
      <c r="G40" s="71" t="s">
        <v>56</v>
      </c>
      <c r="H40" s="168"/>
      <c r="I40" s="118"/>
      <c r="J40" s="118">
        <f>SavingsOrInvestment[Projected Cost]-SavingsOrInvestment[Actual Cost]</f>
        <v>0</v>
      </c>
    </row>
    <row r="41" spans="1:10" ht="18" customHeight="1" thickBot="1" x14ac:dyDescent="0.3">
      <c r="A41" s="8"/>
      <c r="B41" s="69" t="s">
        <v>20</v>
      </c>
      <c r="C41" s="165"/>
      <c r="D41" s="136"/>
      <c r="E41" s="136">
        <f>Food[Projected Cost]-Food[Actual Cost]</f>
        <v>0</v>
      </c>
      <c r="F41" s="163"/>
      <c r="G41" s="169" t="s">
        <v>12</v>
      </c>
      <c r="H41" s="170"/>
      <c r="I41" s="165"/>
      <c r="J41" s="171">
        <f>SavingsOrInvestment[Projected Cost]-SavingsOrInvestment[Actual Cost]</f>
        <v>0</v>
      </c>
    </row>
    <row r="42" spans="1:10" ht="18" customHeight="1" thickBot="1" x14ac:dyDescent="0.3">
      <c r="A42" s="8"/>
      <c r="B42" s="82" t="s">
        <v>28</v>
      </c>
      <c r="C42" s="172"/>
      <c r="D42" s="145"/>
      <c r="E42" s="145">
        <f>Food[Projected Cost]-Food[Actual Cost]</f>
        <v>0</v>
      </c>
      <c r="F42" s="73"/>
      <c r="G42" s="160" t="s">
        <v>71</v>
      </c>
      <c r="H42" s="173">
        <f>SUBTOTAL(109,SavingsOrInvestment[Projected Cost])</f>
        <v>0</v>
      </c>
      <c r="I42" s="174">
        <f>SUBTOTAL(109,SavingsOrInvestment[Actual Cost])</f>
        <v>0</v>
      </c>
      <c r="J42" s="159">
        <f>SUBTOTAL(109,SavingsOrInvestment[Difference])</f>
        <v>0</v>
      </c>
    </row>
    <row r="43" spans="1:10" ht="18" customHeight="1" x14ac:dyDescent="0.25">
      <c r="A43" s="8"/>
      <c r="B43" s="88" t="s">
        <v>12</v>
      </c>
      <c r="C43" s="165"/>
      <c r="D43" s="136"/>
      <c r="E43" s="136">
        <f>Food[Projected Cost]-Food[Actual Cost]</f>
        <v>0</v>
      </c>
      <c r="F43" s="73"/>
      <c r="G43" s="138"/>
      <c r="H43" s="138"/>
      <c r="I43" s="138"/>
      <c r="J43" s="138"/>
    </row>
    <row r="44" spans="1:10" ht="18" customHeight="1" x14ac:dyDescent="0.25">
      <c r="A44" s="8"/>
      <c r="B44" s="99" t="s">
        <v>71</v>
      </c>
      <c r="C44" s="175">
        <f>SUBTOTAL(109,Food[Projected Cost])</f>
        <v>0</v>
      </c>
      <c r="D44" s="139">
        <f>SUBTOTAL(109,Food[Actual Cost])</f>
        <v>0</v>
      </c>
      <c r="E44" s="139">
        <f>SUBTOTAL(109,Food[Difference])</f>
        <v>0</v>
      </c>
      <c r="F44" s="73"/>
      <c r="G44" s="112" t="s">
        <v>65</v>
      </c>
      <c r="H44" s="167" t="s">
        <v>0</v>
      </c>
      <c r="I44" s="61" t="s">
        <v>1</v>
      </c>
      <c r="J44" s="63" t="s">
        <v>2</v>
      </c>
    </row>
    <row r="45" spans="1:10" ht="18" customHeight="1" thickBot="1" x14ac:dyDescent="0.3">
      <c r="A45" s="8"/>
      <c r="B45" s="138"/>
      <c r="C45" s="138"/>
      <c r="D45" s="138"/>
      <c r="E45" s="138"/>
      <c r="F45" s="68"/>
      <c r="G45" s="176" t="s">
        <v>39</v>
      </c>
      <c r="H45" s="165"/>
      <c r="I45" s="136"/>
      <c r="J45" s="165">
        <f>GiftsAndDonations[Projected Cost]-GiftsAndDonations[Actual Cost]</f>
        <v>0</v>
      </c>
    </row>
    <row r="46" spans="1:10" ht="18" customHeight="1" thickBot="1" x14ac:dyDescent="0.3">
      <c r="A46" s="8"/>
      <c r="B46" s="160" t="s">
        <v>66</v>
      </c>
      <c r="C46" s="177" t="s">
        <v>0</v>
      </c>
      <c r="D46" s="177" t="s">
        <v>1</v>
      </c>
      <c r="E46" s="177" t="s">
        <v>2</v>
      </c>
      <c r="F46" s="68"/>
      <c r="G46" s="144" t="s">
        <v>40</v>
      </c>
      <c r="H46" s="172"/>
      <c r="I46" s="145"/>
      <c r="J46" s="172">
        <f>GiftsAndDonations[Projected Cost]-GiftsAndDonations[Actual Cost]</f>
        <v>0</v>
      </c>
    </row>
    <row r="47" spans="1:10" ht="18" customHeight="1" thickBot="1" x14ac:dyDescent="0.3">
      <c r="A47" s="8"/>
      <c r="B47" s="178" t="s">
        <v>21</v>
      </c>
      <c r="C47" s="114"/>
      <c r="D47" s="114"/>
      <c r="E47" s="113">
        <f>Pets[Projected Cost]-Pets[Actual Cost]</f>
        <v>0</v>
      </c>
      <c r="F47" s="68"/>
      <c r="G47" s="179" t="s">
        <v>48</v>
      </c>
      <c r="H47" s="165"/>
      <c r="I47" s="136"/>
      <c r="J47" s="165">
        <f>GiftsAndDonations[Projected Cost]-GiftsAndDonations[Actual Cost]</f>
        <v>0</v>
      </c>
    </row>
    <row r="48" spans="1:10" ht="18" customHeight="1" thickBot="1" x14ac:dyDescent="0.3">
      <c r="A48" s="8"/>
      <c r="B48" s="71" t="s">
        <v>23</v>
      </c>
      <c r="C48" s="118"/>
      <c r="D48" s="118"/>
      <c r="E48" s="118">
        <f>Pets[Projected Cost]-Pets[Actual Cost]</f>
        <v>0</v>
      </c>
      <c r="F48" s="73"/>
      <c r="G48" s="99" t="s">
        <v>71</v>
      </c>
      <c r="H48" s="175">
        <f>SUBTOTAL(109,GiftsAndDonations[Projected Cost])</f>
        <v>0</v>
      </c>
      <c r="I48" s="139">
        <f>SUBTOTAL(109,GiftsAndDonations[Actual Cost])</f>
        <v>0</v>
      </c>
      <c r="J48" s="180">
        <f>SUBTOTAL(109,GiftsAndDonations[Difference])</f>
        <v>0</v>
      </c>
    </row>
    <row r="49" spans="1:10" ht="18" customHeight="1" thickBot="1" x14ac:dyDescent="0.3">
      <c r="A49" s="8"/>
      <c r="B49" s="178" t="s">
        <v>24</v>
      </c>
      <c r="C49" s="114"/>
      <c r="D49" s="123"/>
      <c r="E49" s="127">
        <f>Pets[Projected Cost]-Pets[Actual Cost]</f>
        <v>0</v>
      </c>
      <c r="F49" s="73"/>
      <c r="G49" s="138"/>
      <c r="H49" s="138"/>
      <c r="I49" s="138"/>
      <c r="J49" s="138"/>
    </row>
    <row r="50" spans="1:10" ht="18" customHeight="1" thickBot="1" x14ac:dyDescent="0.3">
      <c r="A50" s="8"/>
      <c r="B50" s="71" t="s">
        <v>22</v>
      </c>
      <c r="C50" s="118"/>
      <c r="D50" s="168"/>
      <c r="E50" s="118">
        <f>Pets[Projected Cost]-Pets[Actual Cost]</f>
        <v>0</v>
      </c>
      <c r="F50" s="73"/>
      <c r="G50" s="160" t="s">
        <v>67</v>
      </c>
      <c r="H50" s="161" t="s">
        <v>0</v>
      </c>
      <c r="I50" s="141" t="s">
        <v>1</v>
      </c>
      <c r="J50" s="141" t="s">
        <v>2</v>
      </c>
    </row>
    <row r="51" spans="1:10" ht="18" customHeight="1" thickBot="1" x14ac:dyDescent="0.3">
      <c r="A51" s="8"/>
      <c r="B51" s="181" t="s">
        <v>12</v>
      </c>
      <c r="C51" s="170"/>
      <c r="D51" s="114"/>
      <c r="E51" s="114">
        <f>Pets[Projected Cost]-Pets[Actual Cost]</f>
        <v>0</v>
      </c>
      <c r="F51" s="163"/>
      <c r="G51" s="169" t="s">
        <v>42</v>
      </c>
      <c r="H51" s="182"/>
      <c r="I51" s="114"/>
      <c r="J51" s="114">
        <f>Legal[Projected Cost]-Legal[Actual Cost]</f>
        <v>0</v>
      </c>
    </row>
    <row r="52" spans="1:10" ht="18" customHeight="1" thickBot="1" x14ac:dyDescent="0.3">
      <c r="A52" s="8"/>
      <c r="B52" s="103" t="s">
        <v>71</v>
      </c>
      <c r="C52" s="157">
        <f>SUBTOTAL(109,Pets[Projected Cost])</f>
        <v>0</v>
      </c>
      <c r="D52" s="157">
        <f>SUBTOTAL(109,Pets[Actual Cost])</f>
        <v>0</v>
      </c>
      <c r="E52" s="157">
        <f>SUBTOTAL(109,Pets[Difference])</f>
        <v>0</v>
      </c>
      <c r="F52" s="163"/>
      <c r="G52" s="183" t="s">
        <v>43</v>
      </c>
      <c r="H52" s="184"/>
      <c r="I52" s="118"/>
      <c r="J52" s="118">
        <f>Legal[Projected Cost]-Legal[Actual Cost]</f>
        <v>0</v>
      </c>
    </row>
    <row r="53" spans="1:10" ht="18" customHeight="1" thickBot="1" x14ac:dyDescent="0.3">
      <c r="A53" s="8"/>
      <c r="B53" s="138"/>
      <c r="C53" s="138"/>
      <c r="D53" s="138"/>
      <c r="E53" s="138"/>
      <c r="F53" s="163"/>
      <c r="G53" s="169" t="s">
        <v>49</v>
      </c>
      <c r="H53" s="182"/>
      <c r="I53" s="114"/>
      <c r="J53" s="185">
        <f>Legal[Projected Cost]-Legal[Actual Cost]</f>
        <v>0</v>
      </c>
    </row>
    <row r="54" spans="1:10" ht="18" customHeight="1" thickBot="1" x14ac:dyDescent="0.3">
      <c r="A54" s="8"/>
      <c r="B54" s="186" t="s">
        <v>68</v>
      </c>
      <c r="C54" s="63" t="s">
        <v>0</v>
      </c>
      <c r="D54" s="62" t="s">
        <v>1</v>
      </c>
      <c r="E54" s="63" t="s">
        <v>2</v>
      </c>
      <c r="F54" s="163"/>
      <c r="G54" s="187" t="s">
        <v>12</v>
      </c>
      <c r="H54" s="188"/>
      <c r="I54" s="119"/>
      <c r="J54" s="131">
        <f>Legal[Projected Cost]-Legal[Actual Cost]</f>
        <v>0</v>
      </c>
    </row>
    <row r="55" spans="1:10" ht="18" customHeight="1" thickBot="1" x14ac:dyDescent="0.3">
      <c r="A55" s="8"/>
      <c r="B55" s="88" t="s">
        <v>23</v>
      </c>
      <c r="C55" s="182"/>
      <c r="D55" s="136"/>
      <c r="E55" s="136">
        <f>PersonalCare[Projected Cost]-PersonalCare[Actual Cost]</f>
        <v>0</v>
      </c>
      <c r="F55" s="73"/>
      <c r="G55" s="160" t="s">
        <v>71</v>
      </c>
      <c r="H55" s="189">
        <f>SUBTOTAL(109,Legal[Projected Cost])</f>
        <v>0</v>
      </c>
      <c r="I55" s="157">
        <f>SUBTOTAL(109,Legal[Actual Cost])</f>
        <v>0</v>
      </c>
      <c r="J55" s="157">
        <f>SUBTOTAL(109,Legal[Difference])</f>
        <v>0</v>
      </c>
    </row>
    <row r="56" spans="1:10" ht="18" customHeight="1" thickBot="1" x14ac:dyDescent="0.3">
      <c r="A56" s="8"/>
      <c r="B56" s="82" t="s">
        <v>26</v>
      </c>
      <c r="C56" s="146"/>
      <c r="D56" s="145"/>
      <c r="E56" s="145">
        <f>PersonalCare[Projected Cost]-PersonalCare[Actual Cost]</f>
        <v>0</v>
      </c>
      <c r="F56" s="4"/>
      <c r="G56" s="190"/>
      <c r="H56" s="190"/>
      <c r="I56" s="190"/>
      <c r="J56" s="190"/>
    </row>
    <row r="57" spans="1:10" ht="18" customHeight="1" thickBot="1" x14ac:dyDescent="0.3">
      <c r="A57" s="8"/>
      <c r="B57" s="79" t="s">
        <v>25</v>
      </c>
      <c r="C57" s="124"/>
      <c r="D57" s="136"/>
      <c r="E57" s="136">
        <f>PersonalCare[Projected Cost]-PersonalCare[Actual Cost]</f>
        <v>0</v>
      </c>
      <c r="F57" s="4"/>
    </row>
    <row r="58" spans="1:10" ht="18" customHeight="1" thickBot="1" x14ac:dyDescent="0.3">
      <c r="A58" s="8"/>
      <c r="B58" s="82" t="s">
        <v>34</v>
      </c>
      <c r="C58" s="146"/>
      <c r="D58" s="145"/>
      <c r="E58" s="146">
        <f>PersonalCare[Projected Cost]-PersonalCare[Actual Cost]</f>
        <v>0</v>
      </c>
      <c r="F58" s="4"/>
    </row>
    <row r="59" spans="1:10" ht="18" customHeight="1" thickBot="1" x14ac:dyDescent="0.3">
      <c r="A59" s="8"/>
      <c r="B59" s="88" t="s">
        <v>27</v>
      </c>
      <c r="C59" s="124"/>
      <c r="D59" s="124"/>
      <c r="E59" s="124">
        <f>PersonalCare[Projected Cost]-PersonalCare[Actual Cost]</f>
        <v>0</v>
      </c>
      <c r="F59" s="4"/>
    </row>
    <row r="60" spans="1:10" ht="18" customHeight="1" thickBot="1" x14ac:dyDescent="0.3">
      <c r="A60" s="8"/>
      <c r="B60" s="82" t="s">
        <v>41</v>
      </c>
      <c r="C60" s="145"/>
      <c r="D60" s="120"/>
      <c r="E60" s="145">
        <f>PersonalCare[Projected Cost]-PersonalCare[Actual Cost]</f>
        <v>0</v>
      </c>
      <c r="F60" s="4"/>
    </row>
    <row r="61" spans="1:10" ht="18" customHeight="1" x14ac:dyDescent="0.25">
      <c r="A61" s="8"/>
      <c r="B61" s="88" t="s">
        <v>12</v>
      </c>
      <c r="C61" s="182"/>
      <c r="D61" s="137"/>
      <c r="E61" s="136">
        <f>PersonalCare[Projected Cost]-PersonalCare[Actual Cost]</f>
        <v>0</v>
      </c>
      <c r="F61" s="4"/>
    </row>
    <row r="62" spans="1:10" ht="18" customHeight="1" thickBot="1" x14ac:dyDescent="0.3">
      <c r="A62" s="8"/>
      <c r="B62" s="191" t="s">
        <v>71</v>
      </c>
      <c r="C62" s="180">
        <f>SUBTOTAL(109,PersonalCare[Projected Cost])</f>
        <v>0</v>
      </c>
      <c r="D62" s="192">
        <f>SUBTOTAL(109,PersonalCare[Actual Cost])</f>
        <v>0</v>
      </c>
      <c r="E62" s="180">
        <f>SUBTOTAL(109,PersonalCare[Difference])</f>
        <v>0</v>
      </c>
      <c r="F62" s="4"/>
    </row>
    <row r="63" spans="1:10" ht="20.100000000000001" customHeight="1" x14ac:dyDescent="0.25"/>
  </sheetData>
  <mergeCells count="26"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  <mergeCell ref="B45:E45"/>
    <mergeCell ref="G56:J56"/>
    <mergeCell ref="B53:E53"/>
    <mergeCell ref="G43:J43"/>
    <mergeCell ref="G49:J49"/>
    <mergeCell ref="B22:E22"/>
    <mergeCell ref="B32:E32"/>
    <mergeCell ref="B39:E39"/>
    <mergeCell ref="G21:J21"/>
    <mergeCell ref="G30:J30"/>
    <mergeCell ref="G37:J37"/>
  </mergeCells>
  <phoneticPr fontId="1" type="noConversion"/>
  <conditionalFormatting sqref="E11:E21 E24:E31 E34:E38 E41:E44 E47:E52 E55:E62 J11:J20 J23:J29 J32:J36 J39:J42 J45:J48 J51:J55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Create Personal Monthly Budget in this worksheet.  Projected &amp; Actual income starts in cell B3. Sample tables for expense categories are in two columns starting in cells B10 &amp; G10" sqref="A1"/>
    <dataValidation allowBlank="1" showInputMessage="1" showErrorMessage="1" prompt="Title of this worksheet is in this cell.  Continue to cell B3 to enter projected and actual income. Expense and balance summary are auto calculated starting in cell G3" sqref="B1:J1"/>
    <dataValidation allowBlank="1" showInputMessage="1" showErrorMessage="1" prompt="Enter projected Income in cell E3 &amp; Extra projected income in cell E4. Total projected monthly income is auto calculated in cell E5. Actual Monthly Income label is in cell below" sqref="B3:B5"/>
    <dataValidation allowBlank="1" showInputMessage="1" showErrorMessage="1" prompt="Enter actual Income 1 in cell at right" sqref="C6:D6"/>
    <dataValidation allowBlank="1" showInputMessage="1" showErrorMessage="1" prompt="Enter actual Income 1 in this cell" sqref="E6"/>
    <dataValidation allowBlank="1" showInputMessage="1" showErrorMessage="1" prompt="Enter actual Extra Income in cell at right" sqref="C7:D7"/>
    <dataValidation allowBlank="1" showInputMessage="1" showErrorMessage="1" prompt="Enter actual Extra Income in this cell" sqref="E7"/>
    <dataValidation allowBlank="1" showInputMessage="1" showErrorMessage="1" prompt="Total actual monthly income is auto calculated in cell at right" sqref="C8:D8"/>
    <dataValidation allowBlank="1" showInputMessage="1" showErrorMessage="1" prompt="Total projected monthly income is auto calculated in this cell" sqref="E5"/>
    <dataValidation allowBlank="1" showInputMessage="1" showErrorMessage="1" prompt="Enter actual Income in cell E6 &amp; Extra actual income in cell E7. Total actual monthly income is auto calculated in cell E8. Income summary is auto calculated starting in cell G3" sqref="B6:B8"/>
    <dataValidation allowBlank="1" showInputMessage="1" showErrorMessage="1" prompt="Total actual monthly income is auto calculated in this cell" sqref="E8"/>
    <dataValidation allowBlank="1" showInputMessage="1" showErrorMessage="1" prompt="Projected Balance is auto calculated in cell J6" sqref="G6"/>
    <dataValidation allowBlank="1" showInputMessage="1" showErrorMessage="1" prompt="Sample Housing expenses are in this column under this heading" sqref="B10"/>
    <dataValidation allowBlank="1" showInputMessage="1" showErrorMessage="1" prompt="Enter Projected Cost in this column under this heading" sqref="C10 H50 C54 H10 H22 H31 H38 H44 C23 C33 C40 C46"/>
    <dataValidation allowBlank="1" showInputMessage="1" showErrorMessage="1" prompt="Enter Actual Cost in this column under this heading" sqref="D10 D23 D54 I10 I22 I31 I38 I44 I50 D33 D40 D46"/>
    <dataValidation allowBlank="1" showInputMessage="1" showErrorMessage="1" prompt="Sample Transportation expenses are in this column under this heading" sqref="B23"/>
    <dataValidation allowBlank="1" showInputMessage="1" showErrorMessage="1" prompt="Enter details in Personal Care table starting below" sqref="B53:E53"/>
    <dataValidation allowBlank="1" showInputMessage="1" showErrorMessage="1" prompt="Enter details in Transportation table starting below" sqref="B22:E22"/>
    <dataValidation allowBlank="1" showInputMessage="1" showErrorMessage="1" prompt="Sample Personal Care expenses are in this column under this heading" sqref="B54"/>
    <dataValidation allowBlank="1" showInputMessage="1" showErrorMessage="1" prompt="Sample Entertainment expenses are in this column under this heading" sqref="G10"/>
    <dataValidation allowBlank="1" showInputMessage="1" showErrorMessage="1" prompt="Enter details in Loans table starting below" sqref="G21:J21"/>
    <dataValidation allowBlank="1" showInputMessage="1" showErrorMessage="1" prompt="Sample Loan expenses are in this column under this heading" sqref="G22"/>
    <dataValidation allowBlank="1" showInputMessage="1" showErrorMessage="1" prompt="Enter details in Taxes table starting below" sqref="G30:J30"/>
    <dataValidation allowBlank="1" showInputMessage="1" showErrorMessage="1" prompt="Sample Tax expenses are in this column under this heading" sqref="G31"/>
    <dataValidation allowBlank="1" showInputMessage="1" showErrorMessage="1" prompt="Enter details in Savings or Investments table starting below" sqref="G37:J37"/>
    <dataValidation allowBlank="1" showInputMessage="1" showErrorMessage="1" prompt="Sample Savings or Investment expenses are in this column under this heading" sqref="G38"/>
    <dataValidation allowBlank="1" showInputMessage="1" showErrorMessage="1" prompt="Enter details in Gifts and Donations table starting below" sqref="G43:J43"/>
    <dataValidation allowBlank="1" showInputMessage="1" showErrorMessage="1" prompt="Sample Gifts and Donation expenses are in this column under this heading" sqref="G44"/>
    <dataValidation allowBlank="1" showInputMessage="1" showErrorMessage="1" prompt="Enter details in Legal table starting below" sqref="G49:J49"/>
    <dataValidation allowBlank="1" showInputMessage="1" showErrorMessage="1" prompt="Sample Legal expenses are in this column under this heading" sqref="G50"/>
    <dataValidation allowBlank="1" showInputMessage="1" showErrorMessage="1" prompt="Total Projected Cost is auto calculated in cell J57, Total Actual Cost in cell J59, and Difference in cell J61" sqref="G56:J56"/>
    <dataValidation allowBlank="1" showInputMessage="1" showErrorMessage="1" prompt="Sample Insurance expenses are in this column under this heading" sqref="B33"/>
    <dataValidation allowBlank="1" showInputMessage="1" showErrorMessage="1" prompt="Sample Food expenses are in this column under this heading" sqref="B40"/>
    <dataValidation allowBlank="1" showInputMessage="1" showErrorMessage="1" prompt="Modify or enter Pets items in this column under this heading" sqref="B46"/>
    <dataValidation allowBlank="1" showInputMessage="1" showErrorMessage="1" prompt="Enter details in Insurance table starting below" sqref="B32:E32"/>
    <dataValidation allowBlank="1" showInputMessage="1" showErrorMessage="1" prompt="Enter details in Food table starting below" sqref="B39:E39"/>
    <dataValidation allowBlank="1" showInputMessage="1" showErrorMessage="1" prompt="Enter details in Pets table starting below" sqref="B45:E45"/>
    <dataValidation allowBlank="1" showInputMessage="1" showErrorMessage="1" prompt="Enter details in Entertainment table starting below" sqref="G9"/>
    <dataValidation allowBlank="1" showInputMessage="1" showErrorMessage="1" prompt="Difference is auto calculated in this column under this heading" sqref="E10 J10 E23 J22 E33 J31 E40 E46 J50 J44 J38 E54"/>
    <dataValidation allowBlank="1" showInputMessage="1" showErrorMessage="1" prompt="Total projected monthly income is auto calculated in cell at right" sqref="C5:D5"/>
    <dataValidation allowBlank="1" showInputMessage="1" showErrorMessage="1" prompt="Enter projected Income 1 in cell at right" sqref="C3:D3"/>
    <dataValidation allowBlank="1" showInputMessage="1" showErrorMessage="1" prompt="Enter projected Extra income in cell at right" sqref="C4:D4"/>
    <dataValidation allowBlank="1" showInputMessage="1" showErrorMessage="1" prompt="Enter projected Income 1 in this cell" sqref="E3"/>
    <dataValidation allowBlank="1" showInputMessage="1" showErrorMessage="1" prompt="Enter projectred Extra Income in this cell" sqref="E4"/>
    <dataValidation allowBlank="1" showInputMessage="1" showErrorMessage="1" prompt="Actual Balance is auto calculated in cell J7" sqref="G7"/>
    <dataValidation allowBlank="1" showInputMessage="1" showErrorMessage="1" prompt="Total Projected Expense is auto calculated in this cell" sqref="J3"/>
    <dataValidation allowBlank="1" showInputMessage="1" showErrorMessage="1" prompt="Total Actual Expense is auto calculated in this cell" sqref="J4"/>
    <dataValidation allowBlank="1" showInputMessage="1" showErrorMessage="1" prompt="Total Expense Difference is auto calculated in this cell" sqref="J5"/>
    <dataValidation allowBlank="1" showInputMessage="1" showErrorMessage="1" prompt="Total Projected Expense is auto calculated in cell J3" sqref="G3"/>
    <dataValidation allowBlank="1" showInputMessage="1" showErrorMessage="1" prompt="Total Actual Expense is auto calculated in cell J4" sqref="G4"/>
    <dataValidation allowBlank="1" showInputMessage="1" showErrorMessage="1" prompt="Total Expense Difference is auto calculated in cell at right" sqref="G5:I5"/>
    <dataValidation allowBlank="1" showInputMessage="1" showErrorMessage="1" prompt="Difference in the projected versus actual balance is auto calculated in cell at right" sqref="G8:I8"/>
    <dataValidation allowBlank="1" showInputMessage="1" showErrorMessage="1" prompt="Projected Balance is auto calculated in this cell" sqref="J6"/>
    <dataValidation allowBlank="1" showInputMessage="1" showErrorMessage="1" prompt="Actual Balance is auto calculated in this cell" sqref="J7"/>
    <dataValidation allowBlank="1" showInputMessage="1" showErrorMessage="1" prompt="Balance Difference is auto calculated in this cell" sqref="J8"/>
  </dataValidations>
  <printOptions horizontalCentered="1"/>
  <pageMargins left="0.5" right="0.5" top="0.5" bottom="0.5" header="0.5" footer="0.5"/>
  <pageSetup orientation="portrait" horizontalDpi="4294967292" r:id="rId1"/>
  <headerFooter differentFirst="1" alignWithMargins="0">
    <oddFooter>Page &amp;P of &amp;N</oddFooter>
  </headerFooter>
  <ignoredErrors>
    <ignoredError sqref="E25:E30 E15:E20 J12:J19 J23:J28 E34:E37 J32:J35 J39:J41 E41:E43 E47:E51 J45:J47 J51:J54 E55:E6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Javeria</dc:creator>
  <cp:lastModifiedBy>Javeria</cp:lastModifiedBy>
  <dcterms:created xsi:type="dcterms:W3CDTF">2018-04-23T07:00:55Z</dcterms:created>
  <dcterms:modified xsi:type="dcterms:W3CDTF">2020-06-29T02:11:56Z</dcterms:modified>
</cp:coreProperties>
</file>