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013B90A4-1B75-4ADC-914D-AB2411468B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nditureData" sheetId="3" r:id="rId1"/>
    <sheet name="IncomeData" sheetId="4" r:id="rId2"/>
    <sheet name="Budget" sheetId="5" r:id="rId3"/>
    <sheet name="Settings" sheetId="6" state="hidden" r:id="rId4"/>
    <sheet name="Calculations" sheetId="7" state="hidden" r:id="rId5"/>
  </sheets>
  <definedNames>
    <definedName name="ActCum">Settings!$A$5</definedName>
    <definedName name="ActCumIndex">Settings!$B$5</definedName>
    <definedName name="Budgets">Budget!$B$2:$B$13</definedName>
    <definedName name="EndDate">#REF!</definedName>
    <definedName name="ExpAmount">"[$ExpenditureData.$C$2]:INDEX([$ExpenditureData.$C$2:.$C$5000];ExpRows)"</definedName>
    <definedName name="ExpCategories">"[$ExpenditureData.$B$2]:INDEX([$ExpenditureData.$B$2:.$B$5000];ExpRows)"</definedName>
    <definedName name="ExpDates">"[$ExpenditureData.$A$2]:INDEX([$ExpenditureData.$A$2:.$A$5000];ExpRows)"</definedName>
    <definedName name="ExpRows">"COUNTA([$ExpenditureData.$A$2:.$A$5000])"</definedName>
    <definedName name="Heads">Budget!$A$2:$A$13</definedName>
    <definedName name="IncAmount">"[$IncomeData.$B$2]:INDEX([$IncomeData.$B$2:.$B$1000];IncRows)"</definedName>
    <definedName name="IncDates">"[$IncomeData.$A$2]:INDEX([$IncomeData.$A$2:.$A$1000];IncRows)"</definedName>
    <definedName name="IncRows">"COUNTA([$IncomeData.$A$2:.$A$1000])"</definedName>
    <definedName name="PeriodLength">"EndDate-StartDate+1"</definedName>
    <definedName name="Selected">Settings!$B$10:$B$21</definedName>
    <definedName name="StartDate">#REF!</definedName>
    <definedName name="SummarizeBy">Settings!$A$2</definedName>
    <definedName name="SummarizeByIndex">Settings!$B$2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7" l="1"/>
  <c r="A13" i="7"/>
  <c r="A12" i="7"/>
  <c r="A11" i="7"/>
  <c r="A10" i="7"/>
  <c r="A9" i="7"/>
  <c r="A8" i="7"/>
  <c r="A7" i="7"/>
  <c r="A6" i="7"/>
  <c r="A5" i="7"/>
  <c r="A4" i="7"/>
  <c r="A3" i="7"/>
  <c r="A21" i="6"/>
  <c r="A20" i="6"/>
  <c r="A19" i="6"/>
  <c r="A18" i="6"/>
  <c r="A17" i="6"/>
  <c r="A16" i="6"/>
  <c r="A15" i="6"/>
  <c r="A14" i="6"/>
  <c r="A13" i="6"/>
  <c r="A12" i="6"/>
  <c r="A11" i="6"/>
  <c r="A10" i="6"/>
  <c r="A29" i="7"/>
  <c r="A27" i="7"/>
  <c r="A30" i="7" s="1"/>
  <c r="N2" i="7"/>
  <c r="O2" i="7" s="1"/>
  <c r="A5" i="6"/>
  <c r="A2" i="6"/>
  <c r="B14" i="5"/>
  <c r="N1" i="7" l="1"/>
  <c r="N27" i="7" s="1"/>
  <c r="N10" i="7"/>
  <c r="N6" i="7"/>
  <c r="N9" i="7"/>
  <c r="N12" i="7"/>
  <c r="N4" i="7"/>
  <c r="N11" i="7"/>
  <c r="N3" i="7"/>
  <c r="N17" i="7" s="1"/>
  <c r="N30" i="7"/>
  <c r="J30" i="7"/>
  <c r="F30" i="7"/>
  <c r="B30" i="7"/>
  <c r="L29" i="7"/>
  <c r="H29" i="7"/>
  <c r="D29" i="7"/>
  <c r="M30" i="7"/>
  <c r="I30" i="7"/>
  <c r="E30" i="7"/>
  <c r="K29" i="7"/>
  <c r="G29" i="7"/>
  <c r="C29" i="7"/>
  <c r="L30" i="7"/>
  <c r="H30" i="7"/>
  <c r="D30" i="7"/>
  <c r="N29" i="7"/>
  <c r="J29" i="7"/>
  <c r="F29" i="7"/>
  <c r="B29" i="7"/>
  <c r="E29" i="7"/>
  <c r="G30" i="7"/>
  <c r="C30" i="7"/>
  <c r="I29" i="7"/>
  <c r="K30" i="7"/>
  <c r="B16" i="5"/>
  <c r="M29" i="7"/>
  <c r="M2" i="7"/>
  <c r="N5" i="7" l="1"/>
  <c r="N14" i="7"/>
  <c r="N7" i="7"/>
  <c r="N8" i="7"/>
  <c r="N13" i="7"/>
  <c r="L2" i="7"/>
  <c r="M1" i="7"/>
  <c r="N23" i="7"/>
  <c r="N22" i="7"/>
  <c r="M11" i="7" l="1"/>
  <c r="M7" i="7"/>
  <c r="M3" i="7"/>
  <c r="M17" i="7" s="1"/>
  <c r="M27" i="7"/>
  <c r="M14" i="7"/>
  <c r="M10" i="7"/>
  <c r="M6" i="7"/>
  <c r="M13" i="7"/>
  <c r="M9" i="7"/>
  <c r="M5" i="7"/>
  <c r="M4" i="7"/>
  <c r="M8" i="7"/>
  <c r="M12" i="7"/>
  <c r="K2" i="7"/>
  <c r="L1" i="7"/>
  <c r="M22" i="7" l="1"/>
  <c r="M23" i="7"/>
  <c r="L12" i="7"/>
  <c r="L8" i="7"/>
  <c r="L4" i="7"/>
  <c r="L11" i="7"/>
  <c r="L7" i="7"/>
  <c r="L3" i="7"/>
  <c r="L17" i="7" s="1"/>
  <c r="L27" i="7"/>
  <c r="L14" i="7"/>
  <c r="L10" i="7"/>
  <c r="L6" i="7"/>
  <c r="L9" i="7"/>
  <c r="L13" i="7"/>
  <c r="L5" i="7"/>
  <c r="K1" i="7"/>
  <c r="J2" i="7"/>
  <c r="K13" i="7" l="1"/>
  <c r="K9" i="7"/>
  <c r="K5" i="7"/>
  <c r="K12" i="7"/>
  <c r="K8" i="7"/>
  <c r="K4" i="7"/>
  <c r="K11" i="7"/>
  <c r="K7" i="7"/>
  <c r="K3" i="7"/>
  <c r="K17" i="7" s="1"/>
  <c r="K27" i="7"/>
  <c r="K14" i="7"/>
  <c r="K10" i="7"/>
  <c r="K6" i="7"/>
  <c r="L23" i="7"/>
  <c r="L22" i="7"/>
  <c r="I2" i="7"/>
  <c r="J1" i="7"/>
  <c r="H2" i="7" l="1"/>
  <c r="I1" i="7"/>
  <c r="K23" i="7"/>
  <c r="K22" i="7"/>
  <c r="J27" i="7"/>
  <c r="J14" i="7"/>
  <c r="J10" i="7"/>
  <c r="J6" i="7"/>
  <c r="J13" i="7"/>
  <c r="J9" i="7"/>
  <c r="J5" i="7"/>
  <c r="J12" i="7"/>
  <c r="J8" i="7"/>
  <c r="J4" i="7"/>
  <c r="J3" i="7"/>
  <c r="J17" i="7" s="1"/>
  <c r="J7" i="7"/>
  <c r="J11" i="7"/>
  <c r="J23" i="7" l="1"/>
  <c r="J22" i="7"/>
  <c r="I11" i="7"/>
  <c r="I7" i="7"/>
  <c r="I3" i="7"/>
  <c r="I17" i="7" s="1"/>
  <c r="I27" i="7"/>
  <c r="I14" i="7"/>
  <c r="I10" i="7"/>
  <c r="I6" i="7"/>
  <c r="I13" i="7"/>
  <c r="I9" i="7"/>
  <c r="I5" i="7"/>
  <c r="I8" i="7"/>
  <c r="I4" i="7"/>
  <c r="I12" i="7"/>
  <c r="G2" i="7"/>
  <c r="H1" i="7"/>
  <c r="G1" i="7" l="1"/>
  <c r="F2" i="7"/>
  <c r="H12" i="7"/>
  <c r="H8" i="7"/>
  <c r="H4" i="7"/>
  <c r="H11" i="7"/>
  <c r="H7" i="7"/>
  <c r="H3" i="7"/>
  <c r="H17" i="7" s="1"/>
  <c r="H27" i="7"/>
  <c r="H14" i="7"/>
  <c r="H10" i="7"/>
  <c r="H6" i="7"/>
  <c r="H13" i="7"/>
  <c r="H9" i="7"/>
  <c r="H5" i="7"/>
  <c r="I22" i="7"/>
  <c r="I23" i="7"/>
  <c r="H23" i="7" l="1"/>
  <c r="H22" i="7"/>
  <c r="E2" i="7"/>
  <c r="F1" i="7"/>
  <c r="G13" i="7"/>
  <c r="G9" i="7"/>
  <c r="G5" i="7"/>
  <c r="G12" i="7"/>
  <c r="G8" i="7"/>
  <c r="G4" i="7"/>
  <c r="G11" i="7"/>
  <c r="G7" i="7"/>
  <c r="G3" i="7"/>
  <c r="G17" i="7" s="1"/>
  <c r="G27" i="7"/>
  <c r="G14" i="7"/>
  <c r="G6" i="7"/>
  <c r="G10" i="7"/>
  <c r="D2" i="7" l="1"/>
  <c r="E1" i="7"/>
  <c r="G23" i="7"/>
  <c r="G22" i="7"/>
  <c r="F27" i="7"/>
  <c r="F14" i="7"/>
  <c r="F10" i="7"/>
  <c r="F6" i="7"/>
  <c r="F13" i="7"/>
  <c r="F9" i="7"/>
  <c r="F5" i="7"/>
  <c r="F12" i="7"/>
  <c r="F8" i="7"/>
  <c r="F4" i="7"/>
  <c r="F7" i="7"/>
  <c r="F11" i="7"/>
  <c r="F3" i="7"/>
  <c r="F17" i="7" s="1"/>
  <c r="F23" i="7" l="1"/>
  <c r="F22" i="7"/>
  <c r="E11" i="7"/>
  <c r="E7" i="7"/>
  <c r="E3" i="7"/>
  <c r="E17" i="7" s="1"/>
  <c r="E27" i="7"/>
  <c r="E14" i="7"/>
  <c r="E10" i="7"/>
  <c r="E6" i="7"/>
  <c r="E13" i="7"/>
  <c r="E9" i="7"/>
  <c r="E5" i="7"/>
  <c r="E12" i="7"/>
  <c r="E8" i="7"/>
  <c r="E4" i="7"/>
  <c r="C2" i="7"/>
  <c r="D1" i="7"/>
  <c r="B2" i="7" l="1"/>
  <c r="B1" i="7" s="1"/>
  <c r="C1" i="7"/>
  <c r="D12" i="7"/>
  <c r="D8" i="7"/>
  <c r="D4" i="7"/>
  <c r="D11" i="7"/>
  <c r="D7" i="7"/>
  <c r="D3" i="7"/>
  <c r="D17" i="7" s="1"/>
  <c r="D27" i="7"/>
  <c r="D14" i="7"/>
  <c r="D10" i="7"/>
  <c r="D6" i="7"/>
  <c r="D5" i="7"/>
  <c r="D13" i="7"/>
  <c r="D9" i="7"/>
  <c r="E22" i="7"/>
  <c r="E23" i="7"/>
  <c r="D23" i="7" l="1"/>
  <c r="D22" i="7"/>
  <c r="C13" i="7"/>
  <c r="C9" i="7"/>
  <c r="C5" i="7"/>
  <c r="C12" i="7"/>
  <c r="C8" i="7"/>
  <c r="C4" i="7"/>
  <c r="C11" i="7"/>
  <c r="C7" i="7"/>
  <c r="C3" i="7"/>
  <c r="C17" i="7" s="1"/>
  <c r="C6" i="7"/>
  <c r="C10" i="7"/>
  <c r="C27" i="7"/>
  <c r="C14" i="7"/>
  <c r="B26" i="7"/>
  <c r="C26" i="7" s="1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B27" i="7"/>
  <c r="B14" i="7"/>
  <c r="B10" i="7"/>
  <c r="B6" i="7"/>
  <c r="B25" i="7"/>
  <c r="C25" i="7" s="1"/>
  <c r="D25" i="7" s="1"/>
  <c r="E25" i="7" s="1"/>
  <c r="F25" i="7" s="1"/>
  <c r="G25" i="7" s="1"/>
  <c r="H25" i="7" s="1"/>
  <c r="I25" i="7" s="1"/>
  <c r="J25" i="7" s="1"/>
  <c r="K25" i="7" s="1"/>
  <c r="L25" i="7" s="1"/>
  <c r="M25" i="7" s="1"/>
  <c r="N25" i="7" s="1"/>
  <c r="B19" i="7"/>
  <c r="B13" i="7"/>
  <c r="B9" i="7"/>
  <c r="B5" i="7"/>
  <c r="B12" i="7"/>
  <c r="B8" i="7"/>
  <c r="B4" i="7"/>
  <c r="B11" i="7"/>
  <c r="B7" i="7"/>
  <c r="B3" i="7"/>
  <c r="C23" i="7" l="1"/>
  <c r="C22" i="7"/>
  <c r="B17" i="7"/>
  <c r="B16" i="7"/>
  <c r="C16" i="7" s="1"/>
  <c r="D16" i="7" s="1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C19" i="7"/>
  <c r="B23" i="7" l="1"/>
  <c r="B22" i="7"/>
  <c r="D19" i="7"/>
  <c r="C21" i="7"/>
  <c r="B21" i="7"/>
  <c r="D21" i="7" l="1"/>
  <c r="E19" i="7"/>
  <c r="E21" i="7" l="1"/>
  <c r="F19" i="7"/>
  <c r="F21" i="7" l="1"/>
  <c r="G19" i="7"/>
  <c r="G21" i="7" l="1"/>
  <c r="H19" i="7"/>
  <c r="H21" i="7" l="1"/>
  <c r="I19" i="7"/>
  <c r="I21" i="7" l="1"/>
  <c r="J19" i="7"/>
  <c r="J21" i="7" l="1"/>
  <c r="K19" i="7"/>
  <c r="K21" i="7" l="1"/>
  <c r="L19" i="7"/>
  <c r="L21" i="7" l="1"/>
  <c r="M19" i="7"/>
  <c r="M21" i="7" l="1"/>
  <c r="N19" i="7"/>
  <c r="N21" i="7" s="1"/>
</calcChain>
</file>

<file path=xl/sharedStrings.xml><?xml version="1.0" encoding="utf-8"?>
<sst xmlns="http://schemas.openxmlformats.org/spreadsheetml/2006/main" count="540" uniqueCount="42">
  <si>
    <t>Difference</t>
  </si>
  <si>
    <t>Total</t>
  </si>
  <si>
    <t>Category</t>
  </si>
  <si>
    <t>Actual</t>
  </si>
  <si>
    <t>Rent</t>
  </si>
  <si>
    <t>Food</t>
  </si>
  <si>
    <t>Expenditure</t>
  </si>
  <si>
    <t>Furnishing</t>
  </si>
  <si>
    <t>Leisure</t>
  </si>
  <si>
    <t>Travel</t>
  </si>
  <si>
    <t>Clothing</t>
  </si>
  <si>
    <t>Household</t>
  </si>
  <si>
    <t>Other</t>
  </si>
  <si>
    <t>Education</t>
  </si>
  <si>
    <t>Income</t>
  </si>
  <si>
    <t>Communication</t>
  </si>
  <si>
    <t>Gifts</t>
  </si>
  <si>
    <t>Health</t>
  </si>
  <si>
    <t>Date</t>
  </si>
  <si>
    <t>Amount</t>
  </si>
  <si>
    <t>Description</t>
  </si>
  <si>
    <t>Wages</t>
  </si>
  <si>
    <t>Categories</t>
  </si>
  <si>
    <t>Budget (annual)</t>
  </si>
  <si>
    <t>Summarize by</t>
  </si>
  <si>
    <t>3</t>
  </si>
  <si>
    <t>Day</t>
  </si>
  <si>
    <t>Week</t>
  </si>
  <si>
    <t>Cumulative</t>
  </si>
  <si>
    <t>Actual/Cumulative</t>
  </si>
  <si>
    <t>Month</t>
  </si>
  <si>
    <t>Both</t>
  </si>
  <si>
    <t>2</t>
  </si>
  <si>
    <t>Year</t>
  </si>
  <si>
    <t>selected</t>
  </si>
  <si>
    <t>Start</t>
  </si>
  <si>
    <t>Selected</t>
  </si>
  <si>
    <t>Positive</t>
  </si>
  <si>
    <t>Negative</t>
  </si>
  <si>
    <t>BudgetOut</t>
  </si>
  <si>
    <t>BudgetIn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</si>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</sst>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[Red]&quot;-&quot;#,##0"/>
    <numFmt numFmtId="165" formatCode="yy\-m\-d"/>
    <numFmt numFmtId="166" formatCode="[$-41D]General"/>
    <numFmt numFmtId="167" formatCode="yy\-mm\-dd"/>
    <numFmt numFmtId="168" formatCode="#,##0.00&quot; &quot;[$kr-41D];[Red]&quot;-&quot;#,##0.00&quot; &quot;[$kr-41D]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u/>
      <sz val="2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B84747"/>
        <bgColor rgb="FFB84747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18D4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1" fillId="2" borderId="0"/>
    <xf numFmtId="0" fontId="3" fillId="0" borderId="0"/>
    <xf numFmtId="168" fontId="3" fillId="0" borderId="0"/>
    <xf numFmtId="0" fontId="4" fillId="3" borderId="0"/>
  </cellStyleXfs>
  <cellXfs count="27">
    <xf numFmtId="0" fontId="0" fillId="0" borderId="0" xfId="0"/>
    <xf numFmtId="0" fontId="4" fillId="0" borderId="0" xfId="0" applyFont="1"/>
    <xf numFmtId="166" fontId="0" fillId="0" borderId="0" xfId="0" applyNumberFormat="1"/>
    <xf numFmtId="167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left" vertical="center" indent="1"/>
    </xf>
    <xf numFmtId="165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164" fontId="6" fillId="0" borderId="1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165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5" fontId="6" fillId="0" borderId="3" xfId="0" applyNumberFormat="1" applyFont="1" applyBorder="1" applyAlignment="1">
      <alignment horizontal="left" vertical="center" indent="1"/>
    </xf>
    <xf numFmtId="0" fontId="6" fillId="0" borderId="3" xfId="0" applyFont="1" applyBorder="1"/>
    <xf numFmtId="165" fontId="6" fillId="0" borderId="4" xfId="0" applyNumberFormat="1" applyFont="1" applyBorder="1" applyAlignment="1">
      <alignment horizontal="left" vertical="center" indent="1"/>
    </xf>
    <xf numFmtId="0" fontId="6" fillId="0" borderId="4" xfId="0" applyFont="1" applyBorder="1"/>
    <xf numFmtId="165" fontId="7" fillId="0" borderId="0" xfId="0" applyNumberFormat="1" applyFont="1" applyAlignment="1">
      <alignment horizontal="center" vertical="center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Red" xfId="3" xr:uid="{00000000-0005-0000-0000-000003000000}"/>
    <cellStyle name="Result" xfId="4" xr:uid="{00000000-0005-0000-0000-000004000000}"/>
    <cellStyle name="Result2" xfId="5" xr:uid="{00000000-0005-0000-0000-000005000000}"/>
    <cellStyle name="Selected" xfId="6" xr:uid="{00000000-0005-0000-0000-000006000000}"/>
  </cellStyles>
  <dxfs count="0"/>
  <tableStyles count="0" defaultTableStyle="TableStyleMedium2" defaultPivotStyle="PivotStyleLight16"/>
  <colors>
    <mruColors>
      <color rgb="FF004CFF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E484"/>
  <sheetViews>
    <sheetView tabSelected="1" workbookViewId="0">
      <selection sqref="A1:A1048576"/>
    </sheetView>
  </sheetViews>
  <sheetFormatPr defaultColWidth="9" defaultRowHeight="13.5" x14ac:dyDescent="0.25"/>
  <cols>
    <col min="1" max="1" width="1.75" style="7" customWidth="1"/>
    <col min="2" max="2" width="24.25" style="8" customWidth="1"/>
    <col min="3" max="3" width="33.83203125" style="7" customWidth="1"/>
    <col min="4" max="4" width="22.58203125" style="7" customWidth="1"/>
    <col min="5" max="5" width="35.33203125" style="7" customWidth="1"/>
    <col min="6" max="6" width="5.08203125" style="7" customWidth="1"/>
    <col min="7" max="7" width="6.33203125" style="7" customWidth="1"/>
    <col min="8" max="8" width="5.33203125" style="7" customWidth="1"/>
    <col min="9" max="1019" width="10.75" style="7" customWidth="1"/>
    <col min="1020" max="16384" width="9" style="7"/>
  </cols>
  <sheetData>
    <row r="1" spans="2:1019" ht="81.5" customHeight="1" x14ac:dyDescent="0.25">
      <c r="B1" s="26" t="s">
        <v>41</v>
      </c>
      <c r="C1" s="26"/>
      <c r="D1" s="26"/>
      <c r="E1" s="26"/>
    </row>
    <row r="2" spans="2:1019" ht="37.5" customHeight="1" x14ac:dyDescent="0.3">
      <c r="B2" s="20" t="s">
        <v>18</v>
      </c>
      <c r="C2" s="21" t="s">
        <v>2</v>
      </c>
      <c r="D2" s="21" t="s">
        <v>19</v>
      </c>
      <c r="E2" s="21" t="s">
        <v>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</row>
    <row r="3" spans="2:1019" x14ac:dyDescent="0.25">
      <c r="B3" s="22">
        <v>40187</v>
      </c>
      <c r="C3" s="23" t="s">
        <v>10</v>
      </c>
      <c r="D3" s="23">
        <v>270.7</v>
      </c>
      <c r="E3" s="23"/>
    </row>
    <row r="4" spans="2:1019" x14ac:dyDescent="0.25">
      <c r="B4" s="24">
        <v>40187</v>
      </c>
      <c r="C4" s="25" t="s">
        <v>10</v>
      </c>
      <c r="D4" s="25">
        <v>291.7</v>
      </c>
      <c r="E4" s="25"/>
    </row>
    <row r="5" spans="2:1019" x14ac:dyDescent="0.25">
      <c r="B5" s="24">
        <v>40252</v>
      </c>
      <c r="C5" s="25" t="s">
        <v>10</v>
      </c>
      <c r="D5" s="25">
        <v>334.3</v>
      </c>
      <c r="E5" s="25"/>
    </row>
    <row r="6" spans="2:1019" x14ac:dyDescent="0.25">
      <c r="B6" s="24">
        <v>40242</v>
      </c>
      <c r="C6" s="25" t="s">
        <v>10</v>
      </c>
      <c r="D6" s="25">
        <v>696.9</v>
      </c>
      <c r="E6" s="25"/>
    </row>
    <row r="7" spans="2:1019" x14ac:dyDescent="0.25">
      <c r="B7" s="24">
        <v>40208</v>
      </c>
      <c r="C7" s="25" t="s">
        <v>10</v>
      </c>
      <c r="D7" s="25">
        <v>97.2</v>
      </c>
      <c r="E7" s="25"/>
    </row>
    <row r="8" spans="2:1019" x14ac:dyDescent="0.25">
      <c r="B8" s="24">
        <v>40203</v>
      </c>
      <c r="C8" s="25" t="s">
        <v>15</v>
      </c>
      <c r="D8" s="25">
        <v>100</v>
      </c>
      <c r="E8" s="25"/>
    </row>
    <row r="9" spans="2:1019" x14ac:dyDescent="0.25">
      <c r="B9" s="24">
        <v>40252</v>
      </c>
      <c r="C9" s="25" t="s">
        <v>15</v>
      </c>
      <c r="D9" s="25">
        <v>100</v>
      </c>
      <c r="E9" s="25"/>
    </row>
    <row r="10" spans="2:1019" x14ac:dyDescent="0.25">
      <c r="B10" s="24">
        <v>40298</v>
      </c>
      <c r="C10" s="25" t="s">
        <v>15</v>
      </c>
      <c r="D10" s="25">
        <v>100</v>
      </c>
      <c r="E10" s="25"/>
    </row>
    <row r="11" spans="2:1019" x14ac:dyDescent="0.25">
      <c r="B11" s="24">
        <v>40317</v>
      </c>
      <c r="C11" s="25" t="s">
        <v>15</v>
      </c>
      <c r="D11" s="25">
        <v>100</v>
      </c>
      <c r="E11" s="25"/>
    </row>
    <row r="12" spans="2:1019" x14ac:dyDescent="0.25">
      <c r="B12" s="24">
        <v>40197</v>
      </c>
      <c r="C12" s="25" t="s">
        <v>15</v>
      </c>
      <c r="D12" s="25">
        <v>12</v>
      </c>
      <c r="E12" s="25"/>
    </row>
    <row r="13" spans="2:1019" x14ac:dyDescent="0.25">
      <c r="B13" s="24">
        <v>40294</v>
      </c>
      <c r="C13" s="25" t="s">
        <v>15</v>
      </c>
      <c r="D13" s="25">
        <v>12</v>
      </c>
      <c r="E13" s="25"/>
    </row>
    <row r="14" spans="2:1019" x14ac:dyDescent="0.25">
      <c r="B14" s="24">
        <v>40142</v>
      </c>
      <c r="C14" s="25" t="s">
        <v>15</v>
      </c>
      <c r="D14" s="25">
        <v>16</v>
      </c>
      <c r="E14" s="25"/>
    </row>
    <row r="15" spans="2:1019" x14ac:dyDescent="0.25">
      <c r="B15" s="24">
        <v>40304</v>
      </c>
      <c r="C15" s="25" t="s">
        <v>15</v>
      </c>
      <c r="D15" s="25">
        <v>18</v>
      </c>
      <c r="E15" s="25"/>
    </row>
    <row r="16" spans="2:1019" x14ac:dyDescent="0.25">
      <c r="B16" s="24">
        <v>40070</v>
      </c>
      <c r="C16" s="25" t="s">
        <v>15</v>
      </c>
      <c r="D16" s="25">
        <v>19</v>
      </c>
      <c r="E16" s="25"/>
    </row>
    <row r="17" spans="2:5" x14ac:dyDescent="0.25">
      <c r="B17" s="24">
        <v>40121</v>
      </c>
      <c r="C17" s="25" t="s">
        <v>15</v>
      </c>
      <c r="D17" s="25">
        <v>200</v>
      </c>
      <c r="E17" s="25"/>
    </row>
    <row r="18" spans="2:5" x14ac:dyDescent="0.25">
      <c r="B18" s="24">
        <v>40323</v>
      </c>
      <c r="C18" s="25" t="s">
        <v>15</v>
      </c>
      <c r="D18" s="25">
        <v>24</v>
      </c>
      <c r="E18" s="25"/>
    </row>
    <row r="19" spans="2:5" x14ac:dyDescent="0.25">
      <c r="B19" s="24">
        <v>40191</v>
      </c>
      <c r="C19" s="25" t="s">
        <v>15</v>
      </c>
      <c r="D19" s="25">
        <v>29.9</v>
      </c>
      <c r="E19" s="25"/>
    </row>
    <row r="20" spans="2:5" x14ac:dyDescent="0.25">
      <c r="B20" s="24">
        <v>40060</v>
      </c>
      <c r="C20" s="25" t="s">
        <v>15</v>
      </c>
      <c r="D20" s="25">
        <v>34.5</v>
      </c>
      <c r="E20" s="25"/>
    </row>
    <row r="21" spans="2:5" x14ac:dyDescent="0.25">
      <c r="B21" s="24">
        <v>40156</v>
      </c>
      <c r="C21" s="25" t="s">
        <v>15</v>
      </c>
      <c r="D21" s="25">
        <v>348</v>
      </c>
      <c r="E21" s="25"/>
    </row>
    <row r="22" spans="2:5" x14ac:dyDescent="0.25">
      <c r="B22" s="24">
        <v>40196</v>
      </c>
      <c r="C22" s="25" t="s">
        <v>15</v>
      </c>
      <c r="D22" s="25">
        <v>35</v>
      </c>
      <c r="E22" s="25"/>
    </row>
    <row r="23" spans="2:5" x14ac:dyDescent="0.25">
      <c r="B23" s="24">
        <v>40323</v>
      </c>
      <c r="C23" s="25" t="s">
        <v>15</v>
      </c>
      <c r="D23" s="25">
        <v>35</v>
      </c>
      <c r="E23" s="25"/>
    </row>
    <row r="24" spans="2:5" x14ac:dyDescent="0.25">
      <c r="B24" s="24">
        <v>40047</v>
      </c>
      <c r="C24" s="25" t="s">
        <v>15</v>
      </c>
      <c r="D24" s="25">
        <v>400</v>
      </c>
      <c r="E24" s="25"/>
    </row>
    <row r="25" spans="2:5" x14ac:dyDescent="0.25">
      <c r="B25" s="24">
        <v>40282</v>
      </c>
      <c r="C25" s="25" t="s">
        <v>15</v>
      </c>
      <c r="D25" s="25">
        <v>58</v>
      </c>
      <c r="E25" s="25"/>
    </row>
    <row r="26" spans="2:5" x14ac:dyDescent="0.25">
      <c r="B26" s="24">
        <v>40282</v>
      </c>
      <c r="C26" s="25" t="s">
        <v>15</v>
      </c>
      <c r="D26" s="25">
        <v>58.5</v>
      </c>
      <c r="E26" s="25"/>
    </row>
    <row r="27" spans="2:5" x14ac:dyDescent="0.25">
      <c r="B27" s="24">
        <v>40081</v>
      </c>
      <c r="C27" s="25" t="s">
        <v>15</v>
      </c>
      <c r="D27" s="25">
        <v>375</v>
      </c>
      <c r="E27" s="25"/>
    </row>
    <row r="28" spans="2:5" x14ac:dyDescent="0.25">
      <c r="B28" s="24">
        <v>40087</v>
      </c>
      <c r="C28" s="25" t="s">
        <v>13</v>
      </c>
      <c r="D28" s="25">
        <v>100.1</v>
      </c>
      <c r="E28" s="25"/>
    </row>
    <row r="29" spans="2:5" x14ac:dyDescent="0.25">
      <c r="B29" s="24">
        <v>40059</v>
      </c>
      <c r="C29" s="25" t="s">
        <v>13</v>
      </c>
      <c r="D29" s="25">
        <v>227.6</v>
      </c>
      <c r="E29" s="25"/>
    </row>
    <row r="30" spans="2:5" x14ac:dyDescent="0.25">
      <c r="B30" s="24">
        <v>40113</v>
      </c>
      <c r="C30" s="25" t="s">
        <v>13</v>
      </c>
      <c r="D30" s="25">
        <v>376.9</v>
      </c>
      <c r="E30" s="25"/>
    </row>
    <row r="31" spans="2:5" x14ac:dyDescent="0.25">
      <c r="B31" s="24">
        <v>40059</v>
      </c>
      <c r="C31" s="25" t="s">
        <v>13</v>
      </c>
      <c r="D31" s="25">
        <v>550.4</v>
      </c>
      <c r="E31" s="25"/>
    </row>
    <row r="32" spans="2:5" x14ac:dyDescent="0.25">
      <c r="B32" s="24">
        <v>40296</v>
      </c>
      <c r="C32" s="25" t="s">
        <v>13</v>
      </c>
      <c r="D32" s="25">
        <v>217</v>
      </c>
      <c r="E32" s="25"/>
    </row>
    <row r="33" spans="2:5" x14ac:dyDescent="0.25">
      <c r="B33" s="24">
        <v>40234</v>
      </c>
      <c r="C33" s="25" t="s">
        <v>13</v>
      </c>
      <c r="D33" s="25">
        <v>230</v>
      </c>
      <c r="E33" s="25"/>
    </row>
    <row r="34" spans="2:5" x14ac:dyDescent="0.25">
      <c r="B34" s="24">
        <v>40103</v>
      </c>
      <c r="C34" s="25" t="s">
        <v>13</v>
      </c>
      <c r="D34" s="25">
        <v>28</v>
      </c>
      <c r="E34" s="25"/>
    </row>
    <row r="35" spans="2:5" x14ac:dyDescent="0.25">
      <c r="B35" s="24">
        <v>40322</v>
      </c>
      <c r="C35" s="25" t="s">
        <v>13</v>
      </c>
      <c r="D35" s="25">
        <v>340</v>
      </c>
      <c r="E35" s="25"/>
    </row>
    <row r="36" spans="2:5" x14ac:dyDescent="0.25">
      <c r="B36" s="24">
        <v>40116</v>
      </c>
      <c r="C36" s="25" t="s">
        <v>13</v>
      </c>
      <c r="D36" s="25">
        <v>42</v>
      </c>
      <c r="E36" s="25"/>
    </row>
    <row r="37" spans="2:5" x14ac:dyDescent="0.25">
      <c r="B37" s="24">
        <v>40316</v>
      </c>
      <c r="C37" s="25" t="s">
        <v>13</v>
      </c>
      <c r="D37" s="25">
        <v>59</v>
      </c>
      <c r="E37" s="25"/>
    </row>
    <row r="38" spans="2:5" x14ac:dyDescent="0.25">
      <c r="B38" s="24">
        <v>40112</v>
      </c>
      <c r="C38" s="25" t="s">
        <v>13</v>
      </c>
      <c r="D38" s="25">
        <v>618</v>
      </c>
      <c r="E38" s="25"/>
    </row>
    <row r="39" spans="2:5" x14ac:dyDescent="0.25">
      <c r="B39" s="24">
        <v>40291</v>
      </c>
      <c r="C39" s="25" t="s">
        <v>5</v>
      </c>
      <c r="D39" s="25">
        <v>10</v>
      </c>
      <c r="E39" s="25"/>
    </row>
    <row r="40" spans="2:5" x14ac:dyDescent="0.25">
      <c r="B40" s="24">
        <v>40100</v>
      </c>
      <c r="C40" s="25" t="s">
        <v>5</v>
      </c>
      <c r="D40" s="25">
        <v>100.5</v>
      </c>
      <c r="E40" s="25"/>
    </row>
    <row r="41" spans="2:5" x14ac:dyDescent="0.25">
      <c r="B41" s="24">
        <v>40307</v>
      </c>
      <c r="C41" s="25" t="s">
        <v>5</v>
      </c>
      <c r="D41" s="25">
        <v>100.52</v>
      </c>
      <c r="E41" s="25"/>
    </row>
    <row r="42" spans="2:5" x14ac:dyDescent="0.25">
      <c r="B42" s="24">
        <v>40322</v>
      </c>
      <c r="C42" s="25" t="s">
        <v>5</v>
      </c>
      <c r="D42" s="25">
        <v>101</v>
      </c>
      <c r="E42" s="25"/>
    </row>
    <row r="43" spans="2:5" x14ac:dyDescent="0.25">
      <c r="B43" s="24">
        <v>40185</v>
      </c>
      <c r="C43" s="25" t="s">
        <v>5</v>
      </c>
      <c r="D43" s="25">
        <v>101.2</v>
      </c>
      <c r="E43" s="25"/>
    </row>
    <row r="44" spans="2:5" x14ac:dyDescent="0.25">
      <c r="B44" s="24">
        <v>40234</v>
      </c>
      <c r="C44" s="25" t="s">
        <v>5</v>
      </c>
      <c r="D44" s="25">
        <v>101.92</v>
      </c>
      <c r="E44" s="25"/>
    </row>
    <row r="45" spans="2:5" x14ac:dyDescent="0.25">
      <c r="B45" s="24">
        <v>40242</v>
      </c>
      <c r="C45" s="25" t="s">
        <v>5</v>
      </c>
      <c r="D45" s="25">
        <v>102.18</v>
      </c>
      <c r="E45" s="25"/>
    </row>
    <row r="46" spans="2:5" x14ac:dyDescent="0.25">
      <c r="B46" s="24">
        <v>40224</v>
      </c>
      <c r="C46" s="25" t="s">
        <v>5</v>
      </c>
      <c r="D46" s="25">
        <v>102.83</v>
      </c>
      <c r="E46" s="25"/>
    </row>
    <row r="47" spans="2:5" x14ac:dyDescent="0.25">
      <c r="B47" s="24">
        <v>40085</v>
      </c>
      <c r="C47" s="25" t="s">
        <v>5</v>
      </c>
      <c r="D47" s="25">
        <v>103.5</v>
      </c>
      <c r="E47" s="25"/>
    </row>
    <row r="48" spans="2:5" x14ac:dyDescent="0.25">
      <c r="B48" s="24">
        <v>40079</v>
      </c>
      <c r="C48" s="25" t="s">
        <v>5</v>
      </c>
      <c r="D48" s="25">
        <v>105.5</v>
      </c>
      <c r="E48" s="25"/>
    </row>
    <row r="49" spans="2:5" x14ac:dyDescent="0.25">
      <c r="B49" s="24">
        <v>40290</v>
      </c>
      <c r="C49" s="25" t="s">
        <v>5</v>
      </c>
      <c r="D49" s="25">
        <v>106.5</v>
      </c>
      <c r="E49" s="25"/>
    </row>
    <row r="50" spans="2:5" x14ac:dyDescent="0.25">
      <c r="B50" s="24">
        <v>40202</v>
      </c>
      <c r="C50" s="25" t="s">
        <v>5</v>
      </c>
      <c r="D50" s="25">
        <v>106.67</v>
      </c>
      <c r="E50" s="25"/>
    </row>
    <row r="51" spans="2:5" x14ac:dyDescent="0.25">
      <c r="B51" s="24">
        <v>40295</v>
      </c>
      <c r="C51" s="25" t="s">
        <v>5</v>
      </c>
      <c r="D51" s="25">
        <v>107</v>
      </c>
      <c r="E51" s="25"/>
    </row>
    <row r="52" spans="2:5" x14ac:dyDescent="0.25">
      <c r="B52" s="24">
        <v>40123</v>
      </c>
      <c r="C52" s="25" t="s">
        <v>5</v>
      </c>
      <c r="D52" s="25">
        <v>107.5</v>
      </c>
      <c r="E52" s="25"/>
    </row>
    <row r="53" spans="2:5" x14ac:dyDescent="0.25">
      <c r="B53" s="24">
        <v>40190</v>
      </c>
      <c r="C53" s="25" t="s">
        <v>5</v>
      </c>
      <c r="D53" s="25">
        <v>107.92</v>
      </c>
      <c r="E53" s="25"/>
    </row>
    <row r="54" spans="2:5" x14ac:dyDescent="0.25">
      <c r="B54" s="24">
        <v>40120</v>
      </c>
      <c r="C54" s="25" t="s">
        <v>5</v>
      </c>
      <c r="D54" s="25">
        <v>108.5</v>
      </c>
      <c r="E54" s="25"/>
    </row>
    <row r="55" spans="2:5" x14ac:dyDescent="0.25">
      <c r="B55" s="24">
        <v>40228</v>
      </c>
      <c r="C55" s="25" t="s">
        <v>5</v>
      </c>
      <c r="D55" s="25">
        <v>108.5</v>
      </c>
      <c r="E55" s="25"/>
    </row>
    <row r="56" spans="2:5" x14ac:dyDescent="0.25">
      <c r="B56" s="24">
        <v>40264</v>
      </c>
      <c r="C56" s="25" t="s">
        <v>5</v>
      </c>
      <c r="D56" s="25">
        <v>109.5</v>
      </c>
      <c r="E56" s="25"/>
    </row>
    <row r="57" spans="2:5" x14ac:dyDescent="0.25">
      <c r="B57" s="24">
        <v>40104</v>
      </c>
      <c r="C57" s="25" t="s">
        <v>5</v>
      </c>
      <c r="D57" s="25">
        <v>110</v>
      </c>
      <c r="E57" s="25"/>
    </row>
    <row r="58" spans="2:5" x14ac:dyDescent="0.25">
      <c r="B58" s="24">
        <v>40114</v>
      </c>
      <c r="C58" s="25" t="s">
        <v>5</v>
      </c>
      <c r="D58" s="25">
        <v>110</v>
      </c>
      <c r="E58" s="25"/>
    </row>
    <row r="59" spans="2:5" x14ac:dyDescent="0.25">
      <c r="B59" s="24">
        <v>40270</v>
      </c>
      <c r="C59" s="25" t="s">
        <v>5</v>
      </c>
      <c r="D59" s="25">
        <v>110.64</v>
      </c>
      <c r="E59" s="25"/>
    </row>
    <row r="60" spans="2:5" x14ac:dyDescent="0.25">
      <c r="B60" s="24">
        <v>40042</v>
      </c>
      <c r="C60" s="25" t="s">
        <v>5</v>
      </c>
      <c r="D60" s="25">
        <v>111</v>
      </c>
      <c r="E60" s="25"/>
    </row>
    <row r="61" spans="2:5" x14ac:dyDescent="0.25">
      <c r="B61" s="24">
        <v>40283</v>
      </c>
      <c r="C61" s="25" t="s">
        <v>5</v>
      </c>
      <c r="D61" s="25">
        <v>112.5</v>
      </c>
      <c r="E61" s="25"/>
    </row>
    <row r="62" spans="2:5" x14ac:dyDescent="0.25">
      <c r="B62" s="24">
        <v>40063</v>
      </c>
      <c r="C62" s="25" t="s">
        <v>5</v>
      </c>
      <c r="D62" s="25">
        <v>113.5</v>
      </c>
      <c r="E62" s="25"/>
    </row>
    <row r="63" spans="2:5" x14ac:dyDescent="0.25">
      <c r="B63" s="24">
        <v>40200</v>
      </c>
      <c r="C63" s="25" t="s">
        <v>5</v>
      </c>
      <c r="D63" s="25">
        <v>114.54</v>
      </c>
      <c r="E63" s="25"/>
    </row>
    <row r="64" spans="2:5" x14ac:dyDescent="0.25">
      <c r="B64" s="24">
        <v>40210</v>
      </c>
      <c r="C64" s="25" t="s">
        <v>5</v>
      </c>
      <c r="D64" s="25">
        <v>114.57</v>
      </c>
      <c r="E64" s="25"/>
    </row>
    <row r="65" spans="2:5" x14ac:dyDescent="0.25">
      <c r="B65" s="24">
        <v>40205</v>
      </c>
      <c r="C65" s="25" t="s">
        <v>5</v>
      </c>
      <c r="D65" s="25">
        <v>115.5</v>
      </c>
      <c r="E65" s="25"/>
    </row>
    <row r="66" spans="2:5" x14ac:dyDescent="0.25">
      <c r="B66" s="24">
        <v>40327</v>
      </c>
      <c r="C66" s="25" t="s">
        <v>5</v>
      </c>
      <c r="D66" s="25">
        <v>115.79</v>
      </c>
      <c r="E66" s="25"/>
    </row>
    <row r="67" spans="2:5" x14ac:dyDescent="0.25">
      <c r="B67" s="24">
        <v>40095</v>
      </c>
      <c r="C67" s="25" t="s">
        <v>5</v>
      </c>
      <c r="D67" s="25">
        <v>117</v>
      </c>
      <c r="E67" s="25"/>
    </row>
    <row r="68" spans="2:5" x14ac:dyDescent="0.25">
      <c r="B68" s="24">
        <v>40043</v>
      </c>
      <c r="C68" s="25" t="s">
        <v>5</v>
      </c>
      <c r="D68" s="25">
        <v>117.5</v>
      </c>
      <c r="E68" s="25"/>
    </row>
    <row r="69" spans="2:5" x14ac:dyDescent="0.25">
      <c r="B69" s="24">
        <v>40124</v>
      </c>
      <c r="C69" s="25" t="s">
        <v>5</v>
      </c>
      <c r="D69" s="25">
        <v>117.5</v>
      </c>
      <c r="E69" s="25"/>
    </row>
    <row r="70" spans="2:5" x14ac:dyDescent="0.25">
      <c r="B70" s="24">
        <v>40138</v>
      </c>
      <c r="C70" s="25" t="s">
        <v>5</v>
      </c>
      <c r="D70" s="25">
        <v>118.5</v>
      </c>
      <c r="E70" s="25"/>
    </row>
    <row r="71" spans="2:5" x14ac:dyDescent="0.25">
      <c r="B71" s="24">
        <v>40119</v>
      </c>
      <c r="C71" s="25" t="s">
        <v>5</v>
      </c>
      <c r="D71" s="25">
        <v>12</v>
      </c>
      <c r="E71" s="25"/>
    </row>
    <row r="72" spans="2:5" x14ac:dyDescent="0.25">
      <c r="B72" s="24">
        <v>40139</v>
      </c>
      <c r="C72" s="25" t="s">
        <v>5</v>
      </c>
      <c r="D72" s="25">
        <v>120</v>
      </c>
      <c r="E72" s="25"/>
    </row>
    <row r="73" spans="2:5" x14ac:dyDescent="0.25">
      <c r="B73" s="24">
        <v>40058</v>
      </c>
      <c r="C73" s="25" t="s">
        <v>5</v>
      </c>
      <c r="D73" s="25">
        <v>120.5</v>
      </c>
      <c r="E73" s="25"/>
    </row>
    <row r="74" spans="2:5" x14ac:dyDescent="0.25">
      <c r="B74" s="24">
        <v>40082</v>
      </c>
      <c r="C74" s="25" t="s">
        <v>5</v>
      </c>
      <c r="D74" s="25">
        <v>120.5</v>
      </c>
      <c r="E74" s="25"/>
    </row>
    <row r="75" spans="2:5" x14ac:dyDescent="0.25">
      <c r="B75" s="24">
        <v>40323</v>
      </c>
      <c r="C75" s="25" t="s">
        <v>5</v>
      </c>
      <c r="D75" s="25">
        <v>122.07</v>
      </c>
      <c r="E75" s="25"/>
    </row>
    <row r="76" spans="2:5" x14ac:dyDescent="0.25">
      <c r="B76" s="24">
        <v>40103</v>
      </c>
      <c r="C76" s="25" t="s">
        <v>5</v>
      </c>
      <c r="D76" s="25">
        <v>122.5</v>
      </c>
      <c r="E76" s="25"/>
    </row>
    <row r="77" spans="2:5" x14ac:dyDescent="0.25">
      <c r="B77" s="24">
        <v>40217</v>
      </c>
      <c r="C77" s="25" t="s">
        <v>5</v>
      </c>
      <c r="D77" s="25">
        <v>123.6</v>
      </c>
      <c r="E77" s="25"/>
    </row>
    <row r="78" spans="2:5" x14ac:dyDescent="0.25">
      <c r="B78" s="24">
        <v>40076</v>
      </c>
      <c r="C78" s="25" t="s">
        <v>5</v>
      </c>
      <c r="D78" s="25">
        <v>125</v>
      </c>
      <c r="E78" s="25"/>
    </row>
    <row r="79" spans="2:5" x14ac:dyDescent="0.25">
      <c r="B79" s="24">
        <v>40192</v>
      </c>
      <c r="C79" s="25" t="s">
        <v>5</v>
      </c>
      <c r="D79" s="25">
        <v>125.07</v>
      </c>
      <c r="E79" s="25"/>
    </row>
    <row r="80" spans="2:5" x14ac:dyDescent="0.25">
      <c r="B80" s="24">
        <v>40153</v>
      </c>
      <c r="C80" s="25" t="s">
        <v>5</v>
      </c>
      <c r="D80" s="25">
        <v>125.5</v>
      </c>
      <c r="E80" s="25"/>
    </row>
    <row r="81" spans="2:5" x14ac:dyDescent="0.25">
      <c r="B81" s="24">
        <v>40051</v>
      </c>
      <c r="C81" s="25" t="s">
        <v>5</v>
      </c>
      <c r="D81" s="25">
        <v>126</v>
      </c>
      <c r="E81" s="25"/>
    </row>
    <row r="82" spans="2:5" x14ac:dyDescent="0.25">
      <c r="B82" s="24">
        <v>40299</v>
      </c>
      <c r="C82" s="25" t="s">
        <v>5</v>
      </c>
      <c r="D82" s="25">
        <v>126.09</v>
      </c>
      <c r="E82" s="25"/>
    </row>
    <row r="83" spans="2:5" x14ac:dyDescent="0.25">
      <c r="B83" s="24">
        <v>40099</v>
      </c>
      <c r="C83" s="25" t="s">
        <v>5</v>
      </c>
      <c r="D83" s="25">
        <v>126.5</v>
      </c>
      <c r="E83" s="25"/>
    </row>
    <row r="84" spans="2:5" x14ac:dyDescent="0.25">
      <c r="B84" s="24">
        <v>40218</v>
      </c>
      <c r="C84" s="25" t="s">
        <v>5</v>
      </c>
      <c r="D84" s="25">
        <v>128.9</v>
      </c>
      <c r="E84" s="25"/>
    </row>
    <row r="85" spans="2:5" x14ac:dyDescent="0.25">
      <c r="B85" s="24">
        <v>40207</v>
      </c>
      <c r="C85" s="25" t="s">
        <v>5</v>
      </c>
      <c r="D85" s="25">
        <v>129</v>
      </c>
      <c r="E85" s="25"/>
    </row>
    <row r="86" spans="2:5" x14ac:dyDescent="0.25">
      <c r="B86" s="24">
        <v>40216</v>
      </c>
      <c r="C86" s="25" t="s">
        <v>5</v>
      </c>
      <c r="D86" s="25">
        <v>129.46</v>
      </c>
      <c r="E86" s="25"/>
    </row>
    <row r="87" spans="2:5" x14ac:dyDescent="0.25">
      <c r="B87" s="24">
        <v>40306</v>
      </c>
      <c r="C87" s="25" t="s">
        <v>5</v>
      </c>
      <c r="D87" s="25">
        <v>13.5</v>
      </c>
      <c r="E87" s="25"/>
    </row>
    <row r="88" spans="2:5" x14ac:dyDescent="0.25">
      <c r="B88" s="24">
        <v>40159</v>
      </c>
      <c r="C88" s="25" t="s">
        <v>5</v>
      </c>
      <c r="D88" s="25">
        <v>131.5</v>
      </c>
      <c r="E88" s="25"/>
    </row>
    <row r="89" spans="2:5" x14ac:dyDescent="0.25">
      <c r="B89" s="24">
        <v>40331</v>
      </c>
      <c r="C89" s="25" t="s">
        <v>5</v>
      </c>
      <c r="D89" s="25">
        <v>132.25</v>
      </c>
      <c r="E89" s="25"/>
    </row>
    <row r="90" spans="2:5" x14ac:dyDescent="0.25">
      <c r="B90" s="24">
        <v>40145</v>
      </c>
      <c r="C90" s="25" t="s">
        <v>5</v>
      </c>
      <c r="D90" s="25">
        <v>133</v>
      </c>
      <c r="E90" s="25"/>
    </row>
    <row r="91" spans="2:5" x14ac:dyDescent="0.25">
      <c r="B91" s="24">
        <v>40191</v>
      </c>
      <c r="C91" s="25" t="s">
        <v>5</v>
      </c>
      <c r="D91" s="25">
        <v>133.1</v>
      </c>
      <c r="E91" s="25"/>
    </row>
    <row r="92" spans="2:5" x14ac:dyDescent="0.25">
      <c r="B92" s="24">
        <v>40052</v>
      </c>
      <c r="C92" s="25" t="s">
        <v>5</v>
      </c>
      <c r="D92" s="25">
        <v>133.5</v>
      </c>
      <c r="E92" s="25"/>
    </row>
    <row r="93" spans="2:5" x14ac:dyDescent="0.25">
      <c r="B93" s="24">
        <v>40125</v>
      </c>
      <c r="C93" s="25" t="s">
        <v>5</v>
      </c>
      <c r="D93" s="25">
        <v>134.5</v>
      </c>
      <c r="E93" s="25"/>
    </row>
    <row r="94" spans="2:5" x14ac:dyDescent="0.25">
      <c r="B94" s="24">
        <v>40330</v>
      </c>
      <c r="C94" s="25" t="s">
        <v>5</v>
      </c>
      <c r="D94" s="25">
        <v>135</v>
      </c>
      <c r="E94" s="25"/>
    </row>
    <row r="95" spans="2:5" x14ac:dyDescent="0.25">
      <c r="B95" s="24">
        <v>40259</v>
      </c>
      <c r="C95" s="25" t="s">
        <v>5</v>
      </c>
      <c r="D95" s="25">
        <v>135.1</v>
      </c>
      <c r="E95" s="25"/>
    </row>
    <row r="96" spans="2:5" x14ac:dyDescent="0.25">
      <c r="B96" s="24">
        <v>40045</v>
      </c>
      <c r="C96" s="25" t="s">
        <v>5</v>
      </c>
      <c r="D96" s="25">
        <v>136</v>
      </c>
      <c r="E96" s="25"/>
    </row>
    <row r="97" spans="2:5" x14ac:dyDescent="0.25">
      <c r="B97" s="24">
        <v>40240</v>
      </c>
      <c r="C97" s="25" t="s">
        <v>5</v>
      </c>
      <c r="D97" s="25">
        <v>136.88</v>
      </c>
      <c r="E97" s="25"/>
    </row>
    <row r="98" spans="2:5" x14ac:dyDescent="0.25">
      <c r="B98" s="24">
        <v>40246</v>
      </c>
      <c r="C98" s="25" t="s">
        <v>5</v>
      </c>
      <c r="D98" s="25">
        <v>137.5</v>
      </c>
      <c r="E98" s="25"/>
    </row>
    <row r="99" spans="2:5" x14ac:dyDescent="0.25">
      <c r="B99" s="24">
        <v>40248</v>
      </c>
      <c r="C99" s="25" t="s">
        <v>5</v>
      </c>
      <c r="D99" s="25">
        <v>137.74</v>
      </c>
      <c r="E99" s="25"/>
    </row>
    <row r="100" spans="2:5" x14ac:dyDescent="0.25">
      <c r="B100" s="24">
        <v>40319</v>
      </c>
      <c r="C100" s="25" t="s">
        <v>5</v>
      </c>
      <c r="D100" s="25">
        <v>138.18</v>
      </c>
      <c r="E100" s="25"/>
    </row>
    <row r="101" spans="2:5" x14ac:dyDescent="0.25">
      <c r="B101" s="24">
        <v>40271</v>
      </c>
      <c r="C101" s="25" t="s">
        <v>5</v>
      </c>
      <c r="D101" s="25">
        <v>139.19999999999999</v>
      </c>
      <c r="E101" s="25"/>
    </row>
    <row r="102" spans="2:5" x14ac:dyDescent="0.25">
      <c r="B102" s="24">
        <v>40047</v>
      </c>
      <c r="C102" s="25" t="s">
        <v>5</v>
      </c>
      <c r="D102" s="25">
        <v>140</v>
      </c>
      <c r="E102" s="25"/>
    </row>
    <row r="103" spans="2:5" x14ac:dyDescent="0.25">
      <c r="B103" s="24">
        <v>40329</v>
      </c>
      <c r="C103" s="25" t="s">
        <v>5</v>
      </c>
      <c r="D103" s="25">
        <v>140.16</v>
      </c>
      <c r="E103" s="25"/>
    </row>
    <row r="104" spans="2:5" x14ac:dyDescent="0.25">
      <c r="B104" s="24">
        <v>40330</v>
      </c>
      <c r="C104" s="25" t="s">
        <v>5</v>
      </c>
      <c r="D104" s="25">
        <v>140.31</v>
      </c>
      <c r="E104" s="25"/>
    </row>
    <row r="105" spans="2:5" x14ac:dyDescent="0.25">
      <c r="B105" s="24">
        <v>40274</v>
      </c>
      <c r="C105" s="25" t="s">
        <v>5</v>
      </c>
      <c r="D105" s="25">
        <v>140.5</v>
      </c>
      <c r="E105" s="25"/>
    </row>
    <row r="106" spans="2:5" x14ac:dyDescent="0.25">
      <c r="B106" s="24">
        <v>40255</v>
      </c>
      <c r="C106" s="25" t="s">
        <v>5</v>
      </c>
      <c r="D106" s="25">
        <v>141</v>
      </c>
      <c r="E106" s="25"/>
    </row>
    <row r="107" spans="2:5" x14ac:dyDescent="0.25">
      <c r="B107" s="24">
        <v>40136</v>
      </c>
      <c r="C107" s="25" t="s">
        <v>5</v>
      </c>
      <c r="D107" s="25">
        <v>142.5</v>
      </c>
      <c r="E107" s="25"/>
    </row>
    <row r="108" spans="2:5" x14ac:dyDescent="0.25">
      <c r="B108" s="24">
        <v>40088</v>
      </c>
      <c r="C108" s="25" t="s">
        <v>5</v>
      </c>
      <c r="D108" s="25">
        <v>143.5</v>
      </c>
      <c r="E108" s="25"/>
    </row>
    <row r="109" spans="2:5" x14ac:dyDescent="0.25">
      <c r="B109" s="24">
        <v>40235</v>
      </c>
      <c r="C109" s="25" t="s">
        <v>5</v>
      </c>
      <c r="D109" s="25">
        <v>143.86000000000001</v>
      </c>
      <c r="E109" s="25"/>
    </row>
    <row r="110" spans="2:5" x14ac:dyDescent="0.25">
      <c r="B110" s="24">
        <v>40075</v>
      </c>
      <c r="C110" s="25" t="s">
        <v>5</v>
      </c>
      <c r="D110" s="25">
        <v>144</v>
      </c>
      <c r="E110" s="25"/>
    </row>
    <row r="111" spans="2:5" x14ac:dyDescent="0.25">
      <c r="B111" s="24">
        <v>40152</v>
      </c>
      <c r="C111" s="25" t="s">
        <v>5</v>
      </c>
      <c r="D111" s="25">
        <v>144.08000000000001</v>
      </c>
      <c r="E111" s="25"/>
    </row>
    <row r="112" spans="2:5" x14ac:dyDescent="0.25">
      <c r="B112" s="24">
        <v>40090</v>
      </c>
      <c r="C112" s="25" t="s">
        <v>5</v>
      </c>
      <c r="D112" s="25">
        <v>146.5</v>
      </c>
      <c r="E112" s="25"/>
    </row>
    <row r="113" spans="2:5" x14ac:dyDescent="0.25">
      <c r="B113" s="24">
        <v>40055</v>
      </c>
      <c r="C113" s="25" t="s">
        <v>5</v>
      </c>
      <c r="D113" s="25">
        <v>147</v>
      </c>
      <c r="E113" s="25"/>
    </row>
    <row r="114" spans="2:5" x14ac:dyDescent="0.25">
      <c r="B114" s="24">
        <v>40256</v>
      </c>
      <c r="C114" s="25" t="s">
        <v>5</v>
      </c>
      <c r="D114" s="25">
        <v>147.5</v>
      </c>
      <c r="E114" s="25"/>
    </row>
    <row r="115" spans="2:5" x14ac:dyDescent="0.25">
      <c r="B115" s="24">
        <v>40269</v>
      </c>
      <c r="C115" s="25" t="s">
        <v>5</v>
      </c>
      <c r="D115" s="25">
        <v>148.97999999999999</v>
      </c>
      <c r="E115" s="25"/>
    </row>
    <row r="116" spans="2:5" x14ac:dyDescent="0.25">
      <c r="B116" s="24">
        <v>40320</v>
      </c>
      <c r="C116" s="25" t="s">
        <v>5</v>
      </c>
      <c r="D116" s="25">
        <v>150.09</v>
      </c>
      <c r="E116" s="25"/>
    </row>
    <row r="117" spans="2:5" x14ac:dyDescent="0.25">
      <c r="B117" s="24">
        <v>40128</v>
      </c>
      <c r="C117" s="25" t="s">
        <v>5</v>
      </c>
      <c r="D117" s="25">
        <v>150.5</v>
      </c>
      <c r="E117" s="25"/>
    </row>
    <row r="118" spans="2:5" x14ac:dyDescent="0.25">
      <c r="B118" s="24">
        <v>40288</v>
      </c>
      <c r="C118" s="25" t="s">
        <v>5</v>
      </c>
      <c r="D118" s="25">
        <v>152.46</v>
      </c>
      <c r="E118" s="25"/>
    </row>
    <row r="119" spans="2:5" x14ac:dyDescent="0.25">
      <c r="B119" s="24">
        <v>40051</v>
      </c>
      <c r="C119" s="25" t="s">
        <v>5</v>
      </c>
      <c r="D119" s="25">
        <v>152.5</v>
      </c>
      <c r="E119" s="25"/>
    </row>
    <row r="120" spans="2:5" x14ac:dyDescent="0.25">
      <c r="B120" s="24">
        <v>40314</v>
      </c>
      <c r="C120" s="25" t="s">
        <v>5</v>
      </c>
      <c r="D120" s="25">
        <v>153.55000000000001</v>
      </c>
      <c r="E120" s="25"/>
    </row>
    <row r="121" spans="2:5" x14ac:dyDescent="0.25">
      <c r="B121" s="24">
        <v>40233</v>
      </c>
      <c r="C121" s="25" t="s">
        <v>5</v>
      </c>
      <c r="D121" s="25">
        <v>153.6</v>
      </c>
      <c r="E121" s="25"/>
    </row>
    <row r="122" spans="2:5" x14ac:dyDescent="0.25">
      <c r="B122" s="24">
        <v>40194</v>
      </c>
      <c r="C122" s="25" t="s">
        <v>5</v>
      </c>
      <c r="D122" s="25">
        <v>154</v>
      </c>
      <c r="E122" s="25"/>
    </row>
    <row r="123" spans="2:5" x14ac:dyDescent="0.25">
      <c r="B123" s="24">
        <v>40294</v>
      </c>
      <c r="C123" s="25" t="s">
        <v>5</v>
      </c>
      <c r="D123" s="25">
        <v>154</v>
      </c>
      <c r="E123" s="25"/>
    </row>
    <row r="124" spans="2:5" x14ac:dyDescent="0.25">
      <c r="B124" s="24">
        <v>40083</v>
      </c>
      <c r="C124" s="25" t="s">
        <v>5</v>
      </c>
      <c r="D124" s="25">
        <v>156</v>
      </c>
      <c r="E124" s="25"/>
    </row>
    <row r="125" spans="2:5" x14ac:dyDescent="0.25">
      <c r="B125" s="24">
        <v>40244</v>
      </c>
      <c r="C125" s="25" t="s">
        <v>5</v>
      </c>
      <c r="D125" s="25">
        <v>158.88999999999999</v>
      </c>
      <c r="E125" s="25"/>
    </row>
    <row r="126" spans="2:5" x14ac:dyDescent="0.25">
      <c r="B126" s="24">
        <v>40117</v>
      </c>
      <c r="C126" s="25" t="s">
        <v>5</v>
      </c>
      <c r="D126" s="25">
        <v>159</v>
      </c>
      <c r="E126" s="25"/>
    </row>
    <row r="127" spans="2:5" x14ac:dyDescent="0.25">
      <c r="B127" s="24">
        <v>40134</v>
      </c>
      <c r="C127" s="25" t="s">
        <v>5</v>
      </c>
      <c r="D127" s="25">
        <v>161.69999999999999</v>
      </c>
      <c r="E127" s="25"/>
    </row>
    <row r="128" spans="2:5" x14ac:dyDescent="0.25">
      <c r="B128" s="24">
        <v>40201</v>
      </c>
      <c r="C128" s="25" t="s">
        <v>5</v>
      </c>
      <c r="D128" s="25">
        <v>163</v>
      </c>
      <c r="E128" s="25"/>
    </row>
    <row r="129" spans="2:5" x14ac:dyDescent="0.25">
      <c r="B129" s="24">
        <v>40209</v>
      </c>
      <c r="C129" s="25" t="s">
        <v>5</v>
      </c>
      <c r="D129" s="25">
        <v>163.15</v>
      </c>
      <c r="E129" s="25"/>
    </row>
    <row r="130" spans="2:5" x14ac:dyDescent="0.25">
      <c r="B130" s="24">
        <v>40268</v>
      </c>
      <c r="C130" s="25" t="s">
        <v>5</v>
      </c>
      <c r="D130" s="25">
        <v>165</v>
      </c>
      <c r="E130" s="25"/>
    </row>
    <row r="131" spans="2:5" x14ac:dyDescent="0.25">
      <c r="B131" s="24">
        <v>40250</v>
      </c>
      <c r="C131" s="25" t="s">
        <v>5</v>
      </c>
      <c r="D131" s="25">
        <v>166.27</v>
      </c>
      <c r="E131" s="25"/>
    </row>
    <row r="132" spans="2:5" x14ac:dyDescent="0.25">
      <c r="B132" s="24">
        <v>40324</v>
      </c>
      <c r="C132" s="25" t="s">
        <v>5</v>
      </c>
      <c r="D132" s="25">
        <v>166.6</v>
      </c>
      <c r="E132" s="25"/>
    </row>
    <row r="133" spans="2:5" x14ac:dyDescent="0.25">
      <c r="B133" s="24">
        <v>40157</v>
      </c>
      <c r="C133" s="25" t="s">
        <v>5</v>
      </c>
      <c r="D133" s="25">
        <v>166.75</v>
      </c>
      <c r="E133" s="25"/>
    </row>
    <row r="134" spans="2:5" x14ac:dyDescent="0.25">
      <c r="B134" s="24">
        <v>40187</v>
      </c>
      <c r="C134" s="25" t="s">
        <v>5</v>
      </c>
      <c r="D134" s="25">
        <v>168.64</v>
      </c>
      <c r="E134" s="25"/>
    </row>
    <row r="135" spans="2:5" x14ac:dyDescent="0.25">
      <c r="B135" s="24">
        <v>40287</v>
      </c>
      <c r="C135" s="25" t="s">
        <v>5</v>
      </c>
      <c r="D135" s="25">
        <v>171.57</v>
      </c>
      <c r="E135" s="25"/>
    </row>
    <row r="136" spans="2:5" x14ac:dyDescent="0.25">
      <c r="B136" s="24">
        <v>40230</v>
      </c>
      <c r="C136" s="25" t="s">
        <v>5</v>
      </c>
      <c r="D136" s="25">
        <v>171.78</v>
      </c>
      <c r="E136" s="25"/>
    </row>
    <row r="137" spans="2:5" x14ac:dyDescent="0.25">
      <c r="B137" s="24">
        <v>40091</v>
      </c>
      <c r="C137" s="25" t="s">
        <v>5</v>
      </c>
      <c r="D137" s="25">
        <v>173.1</v>
      </c>
      <c r="E137" s="25"/>
    </row>
    <row r="138" spans="2:5" x14ac:dyDescent="0.25">
      <c r="B138" s="24">
        <v>40229</v>
      </c>
      <c r="C138" s="25" t="s">
        <v>5</v>
      </c>
      <c r="D138" s="25">
        <v>173.77</v>
      </c>
      <c r="E138" s="25"/>
    </row>
    <row r="139" spans="2:5" x14ac:dyDescent="0.25">
      <c r="B139" s="24">
        <v>40143</v>
      </c>
      <c r="C139" s="25" t="s">
        <v>5</v>
      </c>
      <c r="D139" s="25">
        <v>174.5</v>
      </c>
      <c r="E139" s="25"/>
    </row>
    <row r="140" spans="2:5" x14ac:dyDescent="0.25">
      <c r="B140" s="24">
        <v>40297</v>
      </c>
      <c r="C140" s="25" t="s">
        <v>5</v>
      </c>
      <c r="D140" s="25">
        <v>174.69</v>
      </c>
      <c r="E140" s="25"/>
    </row>
    <row r="141" spans="2:5" x14ac:dyDescent="0.25">
      <c r="B141" s="24">
        <v>40224</v>
      </c>
      <c r="C141" s="25" t="s">
        <v>5</v>
      </c>
      <c r="D141" s="25">
        <v>179.6</v>
      </c>
      <c r="E141" s="25"/>
    </row>
    <row r="142" spans="2:5" x14ac:dyDescent="0.25">
      <c r="B142" s="24">
        <v>40251</v>
      </c>
      <c r="C142" s="25" t="s">
        <v>5</v>
      </c>
      <c r="D142" s="25">
        <v>18.5</v>
      </c>
      <c r="E142" s="25"/>
    </row>
    <row r="143" spans="2:5" x14ac:dyDescent="0.25">
      <c r="B143" s="24">
        <v>40280</v>
      </c>
      <c r="C143" s="25" t="s">
        <v>5</v>
      </c>
      <c r="D143" s="25">
        <v>181.6</v>
      </c>
      <c r="E143" s="25"/>
    </row>
    <row r="144" spans="2:5" x14ac:dyDescent="0.25">
      <c r="B144" s="24">
        <v>40203</v>
      </c>
      <c r="C144" s="25" t="s">
        <v>5</v>
      </c>
      <c r="D144" s="25">
        <v>181.62</v>
      </c>
      <c r="E144" s="25"/>
    </row>
    <row r="145" spans="2:5" x14ac:dyDescent="0.25">
      <c r="B145" s="24">
        <v>40210</v>
      </c>
      <c r="C145" s="25" t="s">
        <v>5</v>
      </c>
      <c r="D145" s="25">
        <v>182.5</v>
      </c>
      <c r="E145" s="25"/>
    </row>
    <row r="146" spans="2:5" x14ac:dyDescent="0.25">
      <c r="B146" s="24">
        <v>40276</v>
      </c>
      <c r="C146" s="25" t="s">
        <v>5</v>
      </c>
      <c r="D146" s="25">
        <v>187.97</v>
      </c>
      <c r="E146" s="25"/>
    </row>
    <row r="147" spans="2:5" x14ac:dyDescent="0.25">
      <c r="B147" s="24">
        <v>40258</v>
      </c>
      <c r="C147" s="25" t="s">
        <v>5</v>
      </c>
      <c r="D147" s="25">
        <v>189.14</v>
      </c>
      <c r="E147" s="25"/>
    </row>
    <row r="148" spans="2:5" x14ac:dyDescent="0.25">
      <c r="B148" s="24">
        <v>40185</v>
      </c>
      <c r="C148" s="25" t="s">
        <v>5</v>
      </c>
      <c r="D148" s="25">
        <v>19.5</v>
      </c>
      <c r="E148" s="25"/>
    </row>
    <row r="149" spans="2:5" x14ac:dyDescent="0.25">
      <c r="B149" s="24">
        <v>40163</v>
      </c>
      <c r="C149" s="25" t="s">
        <v>5</v>
      </c>
      <c r="D149" s="25">
        <v>19.899999999999999</v>
      </c>
      <c r="E149" s="25"/>
    </row>
    <row r="150" spans="2:5" x14ac:dyDescent="0.25">
      <c r="B150" s="24">
        <v>40204</v>
      </c>
      <c r="C150" s="25" t="s">
        <v>5</v>
      </c>
      <c r="D150" s="25">
        <v>190.71</v>
      </c>
      <c r="E150" s="25"/>
    </row>
    <row r="151" spans="2:5" x14ac:dyDescent="0.25">
      <c r="B151" s="24">
        <v>40292</v>
      </c>
      <c r="C151" s="25" t="s">
        <v>5</v>
      </c>
      <c r="D151" s="25">
        <v>190.99</v>
      </c>
      <c r="E151" s="25"/>
    </row>
    <row r="152" spans="2:5" x14ac:dyDescent="0.25">
      <c r="B152" s="24">
        <v>40116</v>
      </c>
      <c r="C152" s="25" t="s">
        <v>5</v>
      </c>
      <c r="D152" s="25">
        <v>192</v>
      </c>
      <c r="E152" s="25"/>
    </row>
    <row r="153" spans="2:5" x14ac:dyDescent="0.25">
      <c r="B153" s="24">
        <v>40057</v>
      </c>
      <c r="C153" s="25" t="s">
        <v>5</v>
      </c>
      <c r="D153" s="25">
        <v>196</v>
      </c>
      <c r="E153" s="25"/>
    </row>
    <row r="154" spans="2:5" x14ac:dyDescent="0.25">
      <c r="B154" s="24">
        <v>40317</v>
      </c>
      <c r="C154" s="25" t="s">
        <v>5</v>
      </c>
      <c r="D154" s="25">
        <v>196.39</v>
      </c>
      <c r="E154" s="25"/>
    </row>
    <row r="155" spans="2:5" x14ac:dyDescent="0.25">
      <c r="B155" s="24">
        <v>40265</v>
      </c>
      <c r="C155" s="25" t="s">
        <v>5</v>
      </c>
      <c r="D155" s="25">
        <v>20</v>
      </c>
      <c r="E155" s="25"/>
    </row>
    <row r="156" spans="2:5" x14ac:dyDescent="0.25">
      <c r="B156" s="24">
        <v>40298</v>
      </c>
      <c r="C156" s="25" t="s">
        <v>5</v>
      </c>
      <c r="D156" s="25">
        <v>201.81</v>
      </c>
      <c r="E156" s="25"/>
    </row>
    <row r="157" spans="2:5" x14ac:dyDescent="0.25">
      <c r="B157" s="24">
        <v>40161</v>
      </c>
      <c r="C157" s="25" t="s">
        <v>5</v>
      </c>
      <c r="D157" s="25">
        <v>206</v>
      </c>
      <c r="E157" s="25"/>
    </row>
    <row r="158" spans="2:5" x14ac:dyDescent="0.25">
      <c r="B158" s="24">
        <v>40226</v>
      </c>
      <c r="C158" s="25" t="s">
        <v>5</v>
      </c>
      <c r="D158" s="25">
        <v>207.3</v>
      </c>
      <c r="E158" s="25"/>
    </row>
    <row r="159" spans="2:5" x14ac:dyDescent="0.25">
      <c r="B159" s="24">
        <v>40219</v>
      </c>
      <c r="C159" s="25" t="s">
        <v>5</v>
      </c>
      <c r="D159" s="25">
        <v>207.4</v>
      </c>
      <c r="E159" s="25"/>
    </row>
    <row r="160" spans="2:5" x14ac:dyDescent="0.25">
      <c r="B160" s="24">
        <v>40072</v>
      </c>
      <c r="C160" s="25" t="s">
        <v>5</v>
      </c>
      <c r="D160" s="25">
        <v>21</v>
      </c>
      <c r="E160" s="25"/>
    </row>
    <row r="161" spans="2:5" x14ac:dyDescent="0.25">
      <c r="B161" s="24">
        <v>40107</v>
      </c>
      <c r="C161" s="25" t="s">
        <v>5</v>
      </c>
      <c r="D161" s="25">
        <v>212</v>
      </c>
      <c r="E161" s="25"/>
    </row>
    <row r="162" spans="2:5" x14ac:dyDescent="0.25">
      <c r="B162" s="24">
        <v>40302</v>
      </c>
      <c r="C162" s="25" t="s">
        <v>5</v>
      </c>
      <c r="D162" s="25">
        <v>214.23</v>
      </c>
      <c r="E162" s="25"/>
    </row>
    <row r="163" spans="2:5" x14ac:dyDescent="0.25">
      <c r="B163" s="24">
        <v>40109</v>
      </c>
      <c r="C163" s="25" t="s">
        <v>5</v>
      </c>
      <c r="D163" s="25">
        <v>216.2</v>
      </c>
      <c r="E163" s="25"/>
    </row>
    <row r="164" spans="2:5" x14ac:dyDescent="0.25">
      <c r="B164" s="24">
        <v>40148</v>
      </c>
      <c r="C164" s="25" t="s">
        <v>5</v>
      </c>
      <c r="D164" s="25">
        <v>217.92</v>
      </c>
      <c r="E164" s="25"/>
    </row>
    <row r="165" spans="2:5" x14ac:dyDescent="0.25">
      <c r="B165" s="24">
        <v>40220</v>
      </c>
      <c r="C165" s="25" t="s">
        <v>5</v>
      </c>
      <c r="D165" s="25">
        <v>218</v>
      </c>
      <c r="E165" s="25"/>
    </row>
    <row r="166" spans="2:5" x14ac:dyDescent="0.25">
      <c r="B166" s="24">
        <v>40146</v>
      </c>
      <c r="C166" s="25" t="s">
        <v>5</v>
      </c>
      <c r="D166" s="25">
        <v>218.28</v>
      </c>
      <c r="E166" s="25"/>
    </row>
    <row r="167" spans="2:5" x14ac:dyDescent="0.25">
      <c r="B167" s="24">
        <v>40190</v>
      </c>
      <c r="C167" s="25" t="s">
        <v>5</v>
      </c>
      <c r="D167" s="25">
        <v>225.5</v>
      </c>
      <c r="E167" s="25"/>
    </row>
    <row r="168" spans="2:5" x14ac:dyDescent="0.25">
      <c r="B168" s="24">
        <v>40257</v>
      </c>
      <c r="C168" s="25" t="s">
        <v>5</v>
      </c>
      <c r="D168" s="25">
        <v>234.95</v>
      </c>
      <c r="E168" s="25"/>
    </row>
    <row r="169" spans="2:5" x14ac:dyDescent="0.25">
      <c r="B169" s="24">
        <v>40279</v>
      </c>
      <c r="C169" s="25" t="s">
        <v>5</v>
      </c>
      <c r="D169" s="25">
        <v>236.1</v>
      </c>
      <c r="E169" s="25"/>
    </row>
    <row r="170" spans="2:5" x14ac:dyDescent="0.25">
      <c r="B170" s="24">
        <v>40144</v>
      </c>
      <c r="C170" s="25" t="s">
        <v>5</v>
      </c>
      <c r="D170" s="25">
        <v>239.95</v>
      </c>
      <c r="E170" s="25"/>
    </row>
    <row r="171" spans="2:5" x14ac:dyDescent="0.25">
      <c r="B171" s="24">
        <v>40309</v>
      </c>
      <c r="C171" s="25" t="s">
        <v>5</v>
      </c>
      <c r="D171" s="25">
        <v>242.31</v>
      </c>
      <c r="E171" s="25"/>
    </row>
    <row r="172" spans="2:5" x14ac:dyDescent="0.25">
      <c r="B172" s="24">
        <v>40301</v>
      </c>
      <c r="C172" s="25" t="s">
        <v>5</v>
      </c>
      <c r="D172" s="25">
        <v>249.82</v>
      </c>
      <c r="E172" s="25"/>
    </row>
    <row r="173" spans="2:5" x14ac:dyDescent="0.25">
      <c r="B173" s="24">
        <v>40084</v>
      </c>
      <c r="C173" s="25" t="s">
        <v>5</v>
      </c>
      <c r="D173" s="25">
        <v>25.5</v>
      </c>
      <c r="E173" s="25"/>
    </row>
    <row r="174" spans="2:5" x14ac:dyDescent="0.25">
      <c r="B174" s="24">
        <v>40193</v>
      </c>
      <c r="C174" s="25" t="s">
        <v>5</v>
      </c>
      <c r="D174" s="25">
        <v>255.3</v>
      </c>
      <c r="E174" s="25"/>
    </row>
    <row r="175" spans="2:5" x14ac:dyDescent="0.25">
      <c r="B175" s="24">
        <v>40045</v>
      </c>
      <c r="C175" s="25" t="s">
        <v>5</v>
      </c>
      <c r="D175" s="25">
        <v>255.6</v>
      </c>
      <c r="E175" s="25"/>
    </row>
    <row r="176" spans="2:5" x14ac:dyDescent="0.25">
      <c r="B176" s="24">
        <v>40184</v>
      </c>
      <c r="C176" s="25" t="s">
        <v>5</v>
      </c>
      <c r="D176" s="25">
        <v>256.5</v>
      </c>
      <c r="E176" s="25"/>
    </row>
    <row r="177" spans="2:5" x14ac:dyDescent="0.25">
      <c r="B177" s="24">
        <v>40237</v>
      </c>
      <c r="C177" s="25" t="s">
        <v>5</v>
      </c>
      <c r="D177" s="25">
        <v>261.04000000000002</v>
      </c>
      <c r="E177" s="25"/>
    </row>
    <row r="178" spans="2:5" x14ac:dyDescent="0.25">
      <c r="B178" s="24">
        <v>40044</v>
      </c>
      <c r="C178" s="25" t="s">
        <v>5</v>
      </c>
      <c r="D178" s="25">
        <v>273.60000000000002</v>
      </c>
      <c r="E178" s="25"/>
    </row>
    <row r="179" spans="2:5" x14ac:dyDescent="0.25">
      <c r="B179" s="24">
        <v>40109</v>
      </c>
      <c r="C179" s="25" t="s">
        <v>5</v>
      </c>
      <c r="D179" s="25">
        <v>275</v>
      </c>
      <c r="E179" s="25"/>
    </row>
    <row r="180" spans="2:5" x14ac:dyDescent="0.25">
      <c r="B180" s="24">
        <v>40266</v>
      </c>
      <c r="C180" s="25" t="s">
        <v>5</v>
      </c>
      <c r="D180" s="25">
        <v>279.10000000000002</v>
      </c>
      <c r="E180" s="25"/>
    </row>
    <row r="181" spans="2:5" x14ac:dyDescent="0.25">
      <c r="B181" s="24">
        <v>40212</v>
      </c>
      <c r="C181" s="25" t="s">
        <v>5</v>
      </c>
      <c r="D181" s="25">
        <v>29</v>
      </c>
      <c r="E181" s="25"/>
    </row>
    <row r="182" spans="2:5" x14ac:dyDescent="0.25">
      <c r="B182" s="24">
        <v>40110</v>
      </c>
      <c r="C182" s="25" t="s">
        <v>5</v>
      </c>
      <c r="D182" s="25">
        <v>298</v>
      </c>
      <c r="E182" s="25"/>
    </row>
    <row r="183" spans="2:5" x14ac:dyDescent="0.25">
      <c r="B183" s="24">
        <v>40196</v>
      </c>
      <c r="C183" s="25" t="s">
        <v>5</v>
      </c>
      <c r="D183" s="25">
        <v>298.5</v>
      </c>
      <c r="E183" s="25"/>
    </row>
    <row r="184" spans="2:5" x14ac:dyDescent="0.25">
      <c r="B184" s="24">
        <v>40299</v>
      </c>
      <c r="C184" s="25" t="s">
        <v>5</v>
      </c>
      <c r="D184" s="25">
        <v>300</v>
      </c>
      <c r="E184" s="25"/>
    </row>
    <row r="185" spans="2:5" x14ac:dyDescent="0.25">
      <c r="B185" s="24">
        <v>40130</v>
      </c>
      <c r="C185" s="25" t="s">
        <v>5</v>
      </c>
      <c r="D185" s="25">
        <v>308.5</v>
      </c>
      <c r="E185" s="25"/>
    </row>
    <row r="186" spans="2:5" x14ac:dyDescent="0.25">
      <c r="B186" s="24">
        <v>40114</v>
      </c>
      <c r="C186" s="25" t="s">
        <v>5</v>
      </c>
      <c r="D186" s="25">
        <v>32</v>
      </c>
      <c r="E186" s="25"/>
    </row>
    <row r="187" spans="2:5" x14ac:dyDescent="0.25">
      <c r="B187" s="24">
        <v>40149</v>
      </c>
      <c r="C187" s="25" t="s">
        <v>5</v>
      </c>
      <c r="D187" s="25">
        <v>32.5</v>
      </c>
      <c r="E187" s="25"/>
    </row>
    <row r="188" spans="2:5" x14ac:dyDescent="0.25">
      <c r="B188" s="24">
        <v>40221</v>
      </c>
      <c r="C188" s="25" t="s">
        <v>5</v>
      </c>
      <c r="D188" s="25">
        <v>327.3</v>
      </c>
      <c r="E188" s="25"/>
    </row>
    <row r="189" spans="2:5" x14ac:dyDescent="0.25">
      <c r="B189" s="24">
        <v>40313</v>
      </c>
      <c r="C189" s="25" t="s">
        <v>5</v>
      </c>
      <c r="D189" s="25">
        <v>339.4</v>
      </c>
      <c r="E189" s="25"/>
    </row>
    <row r="190" spans="2:5" x14ac:dyDescent="0.25">
      <c r="B190" s="24">
        <v>40117</v>
      </c>
      <c r="C190" s="25" t="s">
        <v>5</v>
      </c>
      <c r="D190" s="25">
        <v>35</v>
      </c>
      <c r="E190" s="25"/>
    </row>
    <row r="191" spans="2:5" x14ac:dyDescent="0.25">
      <c r="B191" s="24">
        <v>40077</v>
      </c>
      <c r="C191" s="25" t="s">
        <v>5</v>
      </c>
      <c r="D191" s="25">
        <v>35.5</v>
      </c>
      <c r="E191" s="25"/>
    </row>
    <row r="192" spans="2:5" x14ac:dyDescent="0.25">
      <c r="B192" s="24">
        <v>40054</v>
      </c>
      <c r="C192" s="25" t="s">
        <v>5</v>
      </c>
      <c r="D192" s="25">
        <v>36</v>
      </c>
      <c r="E192" s="25"/>
    </row>
    <row r="193" spans="2:5" x14ac:dyDescent="0.25">
      <c r="B193" s="24">
        <v>40151</v>
      </c>
      <c r="C193" s="25" t="s">
        <v>5</v>
      </c>
      <c r="D193" s="25">
        <v>36.5</v>
      </c>
      <c r="E193" s="25"/>
    </row>
    <row r="194" spans="2:5" x14ac:dyDescent="0.25">
      <c r="B194" s="24">
        <v>40285</v>
      </c>
      <c r="C194" s="25" t="s">
        <v>5</v>
      </c>
      <c r="D194" s="25">
        <v>366.57</v>
      </c>
      <c r="E194" s="25"/>
    </row>
    <row r="195" spans="2:5" x14ac:dyDescent="0.25">
      <c r="B195" s="24">
        <v>40048</v>
      </c>
      <c r="C195" s="25" t="s">
        <v>5</v>
      </c>
      <c r="D195" s="25">
        <v>37</v>
      </c>
      <c r="E195" s="25"/>
    </row>
    <row r="196" spans="2:5" x14ac:dyDescent="0.25">
      <c r="B196" s="24">
        <v>40092</v>
      </c>
      <c r="C196" s="25" t="s">
        <v>5</v>
      </c>
      <c r="D196" s="25">
        <v>37</v>
      </c>
      <c r="E196" s="25"/>
    </row>
    <row r="197" spans="2:5" x14ac:dyDescent="0.25">
      <c r="B197" s="24">
        <v>40074</v>
      </c>
      <c r="C197" s="25" t="s">
        <v>5</v>
      </c>
      <c r="D197" s="25">
        <v>37.5</v>
      </c>
      <c r="E197" s="25"/>
    </row>
    <row r="198" spans="2:5" x14ac:dyDescent="0.25">
      <c r="B198" s="24">
        <v>40199</v>
      </c>
      <c r="C198" s="25" t="s">
        <v>5</v>
      </c>
      <c r="D198" s="25">
        <v>38.5</v>
      </c>
      <c r="E198" s="25"/>
    </row>
    <row r="199" spans="2:5" x14ac:dyDescent="0.25">
      <c r="B199" s="24">
        <v>40292</v>
      </c>
      <c r="C199" s="25" t="s">
        <v>5</v>
      </c>
      <c r="D199" s="25">
        <v>387</v>
      </c>
      <c r="E199" s="25"/>
    </row>
    <row r="200" spans="2:5" x14ac:dyDescent="0.25">
      <c r="B200" s="24">
        <v>40056</v>
      </c>
      <c r="C200" s="25" t="s">
        <v>5</v>
      </c>
      <c r="D200" s="25">
        <v>39</v>
      </c>
      <c r="E200" s="25"/>
    </row>
    <row r="201" spans="2:5" x14ac:dyDescent="0.25">
      <c r="B201" s="24">
        <v>40134</v>
      </c>
      <c r="C201" s="25" t="s">
        <v>5</v>
      </c>
      <c r="D201" s="25">
        <v>39</v>
      </c>
      <c r="E201" s="25"/>
    </row>
    <row r="202" spans="2:5" x14ac:dyDescent="0.25">
      <c r="B202" s="24">
        <v>40110</v>
      </c>
      <c r="C202" s="25" t="s">
        <v>5</v>
      </c>
      <c r="D202" s="25">
        <v>4</v>
      </c>
      <c r="E202" s="25"/>
    </row>
    <row r="203" spans="2:5" x14ac:dyDescent="0.25">
      <c r="B203" s="24">
        <v>40054</v>
      </c>
      <c r="C203" s="25" t="s">
        <v>5</v>
      </c>
      <c r="D203" s="25">
        <v>4.5</v>
      </c>
      <c r="E203" s="25"/>
    </row>
    <row r="204" spans="2:5" x14ac:dyDescent="0.25">
      <c r="B204" s="24">
        <v>40261</v>
      </c>
      <c r="C204" s="25" t="s">
        <v>5</v>
      </c>
      <c r="D204" s="25">
        <v>40</v>
      </c>
      <c r="E204" s="25"/>
    </row>
    <row r="205" spans="2:5" x14ac:dyDescent="0.25">
      <c r="B205" s="24">
        <v>40208</v>
      </c>
      <c r="C205" s="25" t="s">
        <v>5</v>
      </c>
      <c r="D205" s="25">
        <v>40.04</v>
      </c>
      <c r="E205" s="25"/>
    </row>
    <row r="206" spans="2:5" x14ac:dyDescent="0.25">
      <c r="B206" s="24">
        <v>40304</v>
      </c>
      <c r="C206" s="25" t="s">
        <v>5</v>
      </c>
      <c r="D206" s="25">
        <v>40.75</v>
      </c>
      <c r="E206" s="25"/>
    </row>
    <row r="207" spans="2:5" x14ac:dyDescent="0.25">
      <c r="B207" s="24">
        <v>40065</v>
      </c>
      <c r="C207" s="25" t="s">
        <v>5</v>
      </c>
      <c r="D207" s="25">
        <v>41.5</v>
      </c>
      <c r="E207" s="25"/>
    </row>
    <row r="208" spans="2:5" x14ac:dyDescent="0.25">
      <c r="B208" s="24">
        <v>40200</v>
      </c>
      <c r="C208" s="25" t="s">
        <v>5</v>
      </c>
      <c r="D208" s="25">
        <v>43.9</v>
      </c>
      <c r="E208" s="25"/>
    </row>
    <row r="209" spans="2:5" x14ac:dyDescent="0.25">
      <c r="B209" s="24">
        <v>40213</v>
      </c>
      <c r="C209" s="25" t="s">
        <v>5</v>
      </c>
      <c r="D209" s="25">
        <v>44.28</v>
      </c>
      <c r="E209" s="25"/>
    </row>
    <row r="210" spans="2:5" x14ac:dyDescent="0.25">
      <c r="B210" s="24">
        <v>40099</v>
      </c>
      <c r="C210" s="25" t="s">
        <v>5</v>
      </c>
      <c r="D210" s="25">
        <v>47</v>
      </c>
      <c r="E210" s="25"/>
    </row>
    <row r="211" spans="2:5" x14ac:dyDescent="0.25">
      <c r="B211" s="24">
        <v>40087</v>
      </c>
      <c r="C211" s="25" t="s">
        <v>5</v>
      </c>
      <c r="D211" s="25">
        <v>47.5</v>
      </c>
      <c r="E211" s="25"/>
    </row>
    <row r="212" spans="2:5" x14ac:dyDescent="0.25">
      <c r="B212" s="24">
        <v>40284</v>
      </c>
      <c r="C212" s="25" t="s">
        <v>5</v>
      </c>
      <c r="D212" s="25">
        <v>47.96</v>
      </c>
      <c r="E212" s="25"/>
    </row>
    <row r="213" spans="2:5" x14ac:dyDescent="0.25">
      <c r="B213" s="24">
        <v>40248</v>
      </c>
      <c r="C213" s="25" t="s">
        <v>5</v>
      </c>
      <c r="D213" s="25">
        <v>48</v>
      </c>
      <c r="E213" s="25"/>
    </row>
    <row r="214" spans="2:5" x14ac:dyDescent="0.25">
      <c r="B214" s="24">
        <v>40097</v>
      </c>
      <c r="C214" s="25" t="s">
        <v>5</v>
      </c>
      <c r="D214" s="25">
        <v>49</v>
      </c>
      <c r="E214" s="25"/>
    </row>
    <row r="215" spans="2:5" x14ac:dyDescent="0.25">
      <c r="B215" s="24">
        <v>40282</v>
      </c>
      <c r="C215" s="25" t="s">
        <v>5</v>
      </c>
      <c r="D215" s="25">
        <v>49</v>
      </c>
      <c r="E215" s="25"/>
    </row>
    <row r="216" spans="2:5" x14ac:dyDescent="0.25">
      <c r="B216" s="24">
        <v>40068</v>
      </c>
      <c r="C216" s="25" t="s">
        <v>5</v>
      </c>
      <c r="D216" s="25">
        <v>5</v>
      </c>
      <c r="E216" s="25"/>
    </row>
    <row r="217" spans="2:5" x14ac:dyDescent="0.25">
      <c r="B217" s="24">
        <v>40298</v>
      </c>
      <c r="C217" s="25" t="s">
        <v>5</v>
      </c>
      <c r="D217" s="25">
        <v>50</v>
      </c>
      <c r="E217" s="25"/>
    </row>
    <row r="218" spans="2:5" x14ac:dyDescent="0.25">
      <c r="B218" s="24">
        <v>40102</v>
      </c>
      <c r="C218" s="25" t="s">
        <v>5</v>
      </c>
      <c r="D218" s="25">
        <v>50.5</v>
      </c>
      <c r="E218" s="25"/>
    </row>
    <row r="219" spans="2:5" x14ac:dyDescent="0.25">
      <c r="B219" s="24">
        <v>40163</v>
      </c>
      <c r="C219" s="25" t="s">
        <v>5</v>
      </c>
      <c r="D219" s="25">
        <v>50.5</v>
      </c>
      <c r="E219" s="25"/>
    </row>
    <row r="220" spans="2:5" x14ac:dyDescent="0.25">
      <c r="B220" s="24">
        <v>40050</v>
      </c>
      <c r="C220" s="25" t="s">
        <v>5</v>
      </c>
      <c r="D220" s="25">
        <v>51</v>
      </c>
      <c r="E220" s="25"/>
    </row>
    <row r="221" spans="2:5" x14ac:dyDescent="0.25">
      <c r="B221" s="24">
        <v>40091</v>
      </c>
      <c r="C221" s="25" t="s">
        <v>5</v>
      </c>
      <c r="D221" s="25">
        <v>51</v>
      </c>
      <c r="E221" s="25"/>
    </row>
    <row r="222" spans="2:5" x14ac:dyDescent="0.25">
      <c r="B222" s="24">
        <v>40073</v>
      </c>
      <c r="C222" s="25" t="s">
        <v>5</v>
      </c>
      <c r="D222" s="25">
        <v>51.5</v>
      </c>
      <c r="E222" s="25"/>
    </row>
    <row r="223" spans="2:5" x14ac:dyDescent="0.25">
      <c r="B223" s="24">
        <v>40113</v>
      </c>
      <c r="C223" s="25" t="s">
        <v>5</v>
      </c>
      <c r="D223" s="25">
        <v>51.5</v>
      </c>
      <c r="E223" s="25"/>
    </row>
    <row r="224" spans="2:5" x14ac:dyDescent="0.25">
      <c r="B224" s="24">
        <v>40042</v>
      </c>
      <c r="C224" s="25" t="s">
        <v>5</v>
      </c>
      <c r="D224" s="25">
        <v>54</v>
      </c>
      <c r="E224" s="25"/>
    </row>
    <row r="225" spans="2:5" x14ac:dyDescent="0.25">
      <c r="B225" s="24">
        <v>40329</v>
      </c>
      <c r="C225" s="25" t="s">
        <v>5</v>
      </c>
      <c r="D225" s="25">
        <v>54</v>
      </c>
      <c r="E225" s="25"/>
    </row>
    <row r="226" spans="2:5" x14ac:dyDescent="0.25">
      <c r="B226" s="24">
        <v>40212</v>
      </c>
      <c r="C226" s="25" t="s">
        <v>5</v>
      </c>
      <c r="D226" s="25">
        <v>54.89</v>
      </c>
      <c r="E226" s="25"/>
    </row>
    <row r="227" spans="2:5" x14ac:dyDescent="0.25">
      <c r="B227" s="24">
        <v>40064</v>
      </c>
      <c r="C227" s="25" t="s">
        <v>5</v>
      </c>
      <c r="D227" s="25">
        <v>55.5</v>
      </c>
      <c r="E227" s="25"/>
    </row>
    <row r="228" spans="2:5" x14ac:dyDescent="0.25">
      <c r="B228" s="24">
        <v>40075</v>
      </c>
      <c r="C228" s="25" t="s">
        <v>5</v>
      </c>
      <c r="D228" s="25">
        <v>57</v>
      </c>
      <c r="E228" s="25"/>
    </row>
    <row r="229" spans="2:5" x14ac:dyDescent="0.25">
      <c r="B229" s="24">
        <v>40167</v>
      </c>
      <c r="C229" s="25" t="s">
        <v>5</v>
      </c>
      <c r="D229" s="25">
        <v>57</v>
      </c>
      <c r="E229" s="25"/>
    </row>
    <row r="230" spans="2:5" x14ac:dyDescent="0.25">
      <c r="B230" s="24">
        <v>40053</v>
      </c>
      <c r="C230" s="25" t="s">
        <v>5</v>
      </c>
      <c r="D230" s="25">
        <v>58</v>
      </c>
      <c r="E230" s="25"/>
    </row>
    <row r="231" spans="2:5" x14ac:dyDescent="0.25">
      <c r="B231" s="24">
        <v>40075</v>
      </c>
      <c r="C231" s="25" t="s">
        <v>5</v>
      </c>
      <c r="D231" s="25">
        <v>58</v>
      </c>
      <c r="E231" s="25"/>
    </row>
    <row r="232" spans="2:5" x14ac:dyDescent="0.25">
      <c r="B232" s="24">
        <v>40239</v>
      </c>
      <c r="C232" s="25" t="s">
        <v>5</v>
      </c>
      <c r="D232" s="25">
        <v>59</v>
      </c>
      <c r="E232" s="25"/>
    </row>
    <row r="233" spans="2:5" x14ac:dyDescent="0.25">
      <c r="B233" s="24">
        <v>40251</v>
      </c>
      <c r="C233" s="25" t="s">
        <v>5</v>
      </c>
      <c r="D233" s="25">
        <v>59.01</v>
      </c>
      <c r="E233" s="25"/>
    </row>
    <row r="234" spans="2:5" x14ac:dyDescent="0.25">
      <c r="B234" s="24">
        <v>40111</v>
      </c>
      <c r="C234" s="25" t="s">
        <v>5</v>
      </c>
      <c r="D234" s="25">
        <v>59.5</v>
      </c>
      <c r="E234" s="25"/>
    </row>
    <row r="235" spans="2:5" x14ac:dyDescent="0.25">
      <c r="B235" s="24">
        <v>40227</v>
      </c>
      <c r="C235" s="25" t="s">
        <v>5</v>
      </c>
      <c r="D235" s="25">
        <v>59.5</v>
      </c>
      <c r="E235" s="25"/>
    </row>
    <row r="236" spans="2:5" x14ac:dyDescent="0.25">
      <c r="B236" s="24">
        <v>40184</v>
      </c>
      <c r="C236" s="25" t="s">
        <v>5</v>
      </c>
      <c r="D236" s="25">
        <v>59.9</v>
      </c>
      <c r="E236" s="25"/>
    </row>
    <row r="237" spans="2:5" x14ac:dyDescent="0.25">
      <c r="B237" s="24">
        <v>40060</v>
      </c>
      <c r="C237" s="25" t="s">
        <v>5</v>
      </c>
      <c r="D237" s="25">
        <v>61.5</v>
      </c>
      <c r="E237" s="25"/>
    </row>
    <row r="238" spans="2:5" x14ac:dyDescent="0.25">
      <c r="B238" s="24">
        <v>40137</v>
      </c>
      <c r="C238" s="25" t="s">
        <v>5</v>
      </c>
      <c r="D238" s="25">
        <v>61.5</v>
      </c>
      <c r="E238" s="25"/>
    </row>
    <row r="239" spans="2:5" x14ac:dyDescent="0.25">
      <c r="B239" s="24">
        <v>40042</v>
      </c>
      <c r="C239" s="25" t="s">
        <v>5</v>
      </c>
      <c r="D239" s="25">
        <v>62</v>
      </c>
      <c r="E239" s="25"/>
    </row>
    <row r="240" spans="2:5" x14ac:dyDescent="0.25">
      <c r="B240" s="24">
        <v>40082</v>
      </c>
      <c r="C240" s="25" t="s">
        <v>5</v>
      </c>
      <c r="D240" s="25">
        <v>62</v>
      </c>
      <c r="E240" s="25"/>
    </row>
    <row r="241" spans="2:5" x14ac:dyDescent="0.25">
      <c r="B241" s="24">
        <v>40158</v>
      </c>
      <c r="C241" s="25" t="s">
        <v>5</v>
      </c>
      <c r="D241" s="25">
        <v>63</v>
      </c>
      <c r="E241" s="25"/>
    </row>
    <row r="242" spans="2:5" x14ac:dyDescent="0.25">
      <c r="B242" s="24">
        <v>40267</v>
      </c>
      <c r="C242" s="25" t="s">
        <v>5</v>
      </c>
      <c r="D242" s="25">
        <v>63</v>
      </c>
      <c r="E242" s="25"/>
    </row>
    <row r="243" spans="2:5" x14ac:dyDescent="0.25">
      <c r="B243" s="24">
        <v>40253</v>
      </c>
      <c r="C243" s="25" t="s">
        <v>5</v>
      </c>
      <c r="D243" s="25">
        <v>63.5</v>
      </c>
      <c r="E243" s="25"/>
    </row>
    <row r="244" spans="2:5" x14ac:dyDescent="0.25">
      <c r="B244" s="24">
        <v>40257</v>
      </c>
      <c r="C244" s="25" t="s">
        <v>5</v>
      </c>
      <c r="D244" s="25">
        <v>63.9</v>
      </c>
      <c r="E244" s="25"/>
    </row>
    <row r="245" spans="2:5" x14ac:dyDescent="0.25">
      <c r="B245" s="24">
        <v>40234</v>
      </c>
      <c r="C245" s="25" t="s">
        <v>5</v>
      </c>
      <c r="D245" s="25">
        <v>64</v>
      </c>
      <c r="E245" s="25"/>
    </row>
    <row r="246" spans="2:5" x14ac:dyDescent="0.25">
      <c r="B246" s="24">
        <v>40261</v>
      </c>
      <c r="C246" s="25" t="s">
        <v>5</v>
      </c>
      <c r="D246" s="25">
        <v>64</v>
      </c>
      <c r="E246" s="25"/>
    </row>
    <row r="247" spans="2:5" x14ac:dyDescent="0.25">
      <c r="B247" s="24">
        <v>40289</v>
      </c>
      <c r="C247" s="25" t="s">
        <v>5</v>
      </c>
      <c r="D247" s="25">
        <v>64</v>
      </c>
      <c r="E247" s="25"/>
    </row>
    <row r="248" spans="2:5" x14ac:dyDescent="0.25">
      <c r="B248" s="24">
        <v>40296</v>
      </c>
      <c r="C248" s="25" t="s">
        <v>5</v>
      </c>
      <c r="D248" s="25">
        <v>64.459999999999994</v>
      </c>
      <c r="E248" s="25"/>
    </row>
    <row r="249" spans="2:5" x14ac:dyDescent="0.25">
      <c r="B249" s="24">
        <v>40066</v>
      </c>
      <c r="C249" s="25" t="s">
        <v>5</v>
      </c>
      <c r="D249" s="25">
        <v>65</v>
      </c>
      <c r="E249" s="25"/>
    </row>
    <row r="250" spans="2:5" x14ac:dyDescent="0.25">
      <c r="B250" s="24">
        <v>40071</v>
      </c>
      <c r="C250" s="25" t="s">
        <v>5</v>
      </c>
      <c r="D250" s="25">
        <v>65</v>
      </c>
      <c r="E250" s="25"/>
    </row>
    <row r="251" spans="2:5" x14ac:dyDescent="0.25">
      <c r="B251" s="24">
        <v>40098</v>
      </c>
      <c r="C251" s="25" t="s">
        <v>5</v>
      </c>
      <c r="D251" s="25">
        <v>65</v>
      </c>
      <c r="E251" s="25"/>
    </row>
    <row r="252" spans="2:5" x14ac:dyDescent="0.25">
      <c r="B252" s="24">
        <v>40140</v>
      </c>
      <c r="C252" s="25" t="s">
        <v>5</v>
      </c>
      <c r="D252" s="25">
        <v>65.099999999999994</v>
      </c>
      <c r="E252" s="25"/>
    </row>
    <row r="253" spans="2:5" x14ac:dyDescent="0.25">
      <c r="B253" s="24">
        <v>40262</v>
      </c>
      <c r="C253" s="25" t="s">
        <v>5</v>
      </c>
      <c r="D253" s="25">
        <v>65.95</v>
      </c>
      <c r="E253" s="25"/>
    </row>
    <row r="254" spans="2:5" x14ac:dyDescent="0.25">
      <c r="B254" s="24">
        <v>40317</v>
      </c>
      <c r="C254" s="25" t="s">
        <v>5</v>
      </c>
      <c r="D254" s="25">
        <v>65.95</v>
      </c>
      <c r="E254" s="25"/>
    </row>
    <row r="255" spans="2:5" x14ac:dyDescent="0.25">
      <c r="B255" s="24">
        <v>40253</v>
      </c>
      <c r="C255" s="25" t="s">
        <v>5</v>
      </c>
      <c r="D255" s="25">
        <v>67</v>
      </c>
      <c r="E255" s="25"/>
    </row>
    <row r="256" spans="2:5" x14ac:dyDescent="0.25">
      <c r="B256" s="24">
        <v>40316</v>
      </c>
      <c r="C256" s="25" t="s">
        <v>5</v>
      </c>
      <c r="D256" s="25">
        <v>67.5</v>
      </c>
      <c r="E256" s="25"/>
    </row>
    <row r="257" spans="2:5" x14ac:dyDescent="0.25">
      <c r="B257" s="24">
        <v>40081</v>
      </c>
      <c r="C257" s="25" t="s">
        <v>5</v>
      </c>
      <c r="D257" s="25">
        <v>68.5</v>
      </c>
      <c r="E257" s="25"/>
    </row>
    <row r="258" spans="2:5" x14ac:dyDescent="0.25">
      <c r="B258" s="24">
        <v>40298</v>
      </c>
      <c r="C258" s="25" t="s">
        <v>5</v>
      </c>
      <c r="D258" s="25">
        <v>7.6</v>
      </c>
      <c r="E258" s="25"/>
    </row>
    <row r="259" spans="2:5" x14ac:dyDescent="0.25">
      <c r="B259" s="24">
        <v>40101</v>
      </c>
      <c r="C259" s="25" t="s">
        <v>5</v>
      </c>
      <c r="D259" s="25">
        <v>70</v>
      </c>
      <c r="E259" s="25"/>
    </row>
    <row r="260" spans="2:5" x14ac:dyDescent="0.25">
      <c r="B260" s="24">
        <v>40149</v>
      </c>
      <c r="C260" s="25" t="s">
        <v>5</v>
      </c>
      <c r="D260" s="25">
        <v>70.62</v>
      </c>
      <c r="E260" s="25"/>
    </row>
    <row r="261" spans="2:5" x14ac:dyDescent="0.25">
      <c r="B261" s="24">
        <v>40163</v>
      </c>
      <c r="C261" s="25" t="s">
        <v>5</v>
      </c>
      <c r="D261" s="25">
        <v>70.819999999999993</v>
      </c>
      <c r="E261" s="25"/>
    </row>
    <row r="262" spans="2:5" x14ac:dyDescent="0.25">
      <c r="B262" s="24">
        <v>40195</v>
      </c>
      <c r="C262" s="25" t="s">
        <v>5</v>
      </c>
      <c r="D262" s="25">
        <v>71</v>
      </c>
      <c r="E262" s="25"/>
    </row>
    <row r="263" spans="2:5" x14ac:dyDescent="0.25">
      <c r="B263" s="24">
        <v>40118</v>
      </c>
      <c r="C263" s="25" t="s">
        <v>5</v>
      </c>
      <c r="D263" s="25">
        <v>72</v>
      </c>
      <c r="E263" s="25"/>
    </row>
    <row r="264" spans="2:5" x14ac:dyDescent="0.25">
      <c r="B264" s="24">
        <v>40189</v>
      </c>
      <c r="C264" s="25" t="s">
        <v>5</v>
      </c>
      <c r="D264" s="25">
        <v>72.38</v>
      </c>
      <c r="E264" s="25"/>
    </row>
    <row r="265" spans="2:5" x14ac:dyDescent="0.25">
      <c r="B265" s="24">
        <v>40234</v>
      </c>
      <c r="C265" s="25" t="s">
        <v>5</v>
      </c>
      <c r="D265" s="25">
        <v>74.5</v>
      </c>
      <c r="E265" s="25"/>
    </row>
    <row r="266" spans="2:5" x14ac:dyDescent="0.25">
      <c r="B266" s="24">
        <v>40085</v>
      </c>
      <c r="C266" s="25" t="s">
        <v>5</v>
      </c>
      <c r="D266" s="25">
        <v>75</v>
      </c>
      <c r="E266" s="25"/>
    </row>
    <row r="267" spans="2:5" x14ac:dyDescent="0.25">
      <c r="B267" s="24">
        <v>40186</v>
      </c>
      <c r="C267" s="25" t="s">
        <v>5</v>
      </c>
      <c r="D267" s="25">
        <v>75</v>
      </c>
      <c r="E267" s="25"/>
    </row>
    <row r="268" spans="2:5" x14ac:dyDescent="0.25">
      <c r="B268" s="24">
        <v>40158</v>
      </c>
      <c r="C268" s="25" t="s">
        <v>5</v>
      </c>
      <c r="D268" s="25">
        <v>75.2</v>
      </c>
      <c r="E268" s="25"/>
    </row>
    <row r="269" spans="2:5" x14ac:dyDescent="0.25">
      <c r="B269" s="24">
        <v>40126</v>
      </c>
      <c r="C269" s="25" t="s">
        <v>5</v>
      </c>
      <c r="D269" s="25">
        <v>76</v>
      </c>
      <c r="E269" s="25"/>
    </row>
    <row r="270" spans="2:5" x14ac:dyDescent="0.25">
      <c r="B270" s="24">
        <v>40329</v>
      </c>
      <c r="C270" s="25" t="s">
        <v>5</v>
      </c>
      <c r="D270" s="25">
        <v>77.8</v>
      </c>
      <c r="E270" s="25"/>
    </row>
    <row r="271" spans="2:5" x14ac:dyDescent="0.25">
      <c r="B271" s="24">
        <v>40069</v>
      </c>
      <c r="C271" s="25" t="s">
        <v>5</v>
      </c>
      <c r="D271" s="25">
        <v>78.5</v>
      </c>
      <c r="E271" s="25"/>
    </row>
    <row r="272" spans="2:5" x14ac:dyDescent="0.25">
      <c r="B272" s="24">
        <v>40104</v>
      </c>
      <c r="C272" s="25" t="s">
        <v>5</v>
      </c>
      <c r="D272" s="25">
        <v>78.5</v>
      </c>
      <c r="E272" s="25"/>
    </row>
    <row r="273" spans="2:5" x14ac:dyDescent="0.25">
      <c r="B273" s="24">
        <v>40113</v>
      </c>
      <c r="C273" s="25" t="s">
        <v>5</v>
      </c>
      <c r="D273" s="25">
        <v>78.5</v>
      </c>
      <c r="E273" s="25"/>
    </row>
    <row r="274" spans="2:5" x14ac:dyDescent="0.25">
      <c r="B274" s="24">
        <v>40206</v>
      </c>
      <c r="C274" s="25" t="s">
        <v>5</v>
      </c>
      <c r="D274" s="25">
        <v>78.5</v>
      </c>
      <c r="E274" s="25"/>
    </row>
    <row r="275" spans="2:5" x14ac:dyDescent="0.25">
      <c r="B275" s="24">
        <v>40247</v>
      </c>
      <c r="C275" s="25" t="s">
        <v>5</v>
      </c>
      <c r="D275" s="25">
        <v>79.5</v>
      </c>
      <c r="E275" s="25"/>
    </row>
    <row r="276" spans="2:5" x14ac:dyDescent="0.25">
      <c r="B276" s="24">
        <v>40150</v>
      </c>
      <c r="C276" s="25" t="s">
        <v>5</v>
      </c>
      <c r="D276" s="25">
        <v>79.510000000000005</v>
      </c>
      <c r="E276" s="25"/>
    </row>
    <row r="277" spans="2:5" x14ac:dyDescent="0.25">
      <c r="B277" s="24">
        <v>40253</v>
      </c>
      <c r="C277" s="25" t="s">
        <v>5</v>
      </c>
      <c r="D277" s="25">
        <v>79.930000000000007</v>
      </c>
      <c r="E277" s="25"/>
    </row>
    <row r="278" spans="2:5" x14ac:dyDescent="0.25">
      <c r="B278" s="24">
        <v>40261</v>
      </c>
      <c r="C278" s="25" t="s">
        <v>5</v>
      </c>
      <c r="D278" s="25">
        <v>80.790000000000006</v>
      </c>
      <c r="E278" s="25"/>
    </row>
    <row r="279" spans="2:5" x14ac:dyDescent="0.25">
      <c r="B279" s="24">
        <v>40106</v>
      </c>
      <c r="C279" s="25" t="s">
        <v>5</v>
      </c>
      <c r="D279" s="25">
        <v>83</v>
      </c>
      <c r="E279" s="25"/>
    </row>
    <row r="280" spans="2:5" x14ac:dyDescent="0.25">
      <c r="B280" s="24">
        <v>40127</v>
      </c>
      <c r="C280" s="25" t="s">
        <v>5</v>
      </c>
      <c r="D280" s="25">
        <v>83</v>
      </c>
      <c r="E280" s="25"/>
    </row>
    <row r="281" spans="2:5" x14ac:dyDescent="0.25">
      <c r="B281" s="24">
        <v>40231</v>
      </c>
      <c r="C281" s="25" t="s">
        <v>5</v>
      </c>
      <c r="D281" s="25">
        <v>84.5</v>
      </c>
      <c r="E281" s="25"/>
    </row>
    <row r="282" spans="2:5" x14ac:dyDescent="0.25">
      <c r="B282" s="24">
        <v>40078</v>
      </c>
      <c r="C282" s="25" t="s">
        <v>5</v>
      </c>
      <c r="D282" s="25">
        <v>84.6</v>
      </c>
      <c r="E282" s="25"/>
    </row>
    <row r="283" spans="2:5" x14ac:dyDescent="0.25">
      <c r="B283" s="24">
        <v>40198</v>
      </c>
      <c r="C283" s="25" t="s">
        <v>5</v>
      </c>
      <c r="D283" s="25">
        <v>85</v>
      </c>
      <c r="E283" s="25"/>
    </row>
    <row r="284" spans="2:5" x14ac:dyDescent="0.25">
      <c r="B284" s="24">
        <v>40296</v>
      </c>
      <c r="C284" s="25" t="s">
        <v>5</v>
      </c>
      <c r="D284" s="25">
        <v>85</v>
      </c>
      <c r="E284" s="25"/>
    </row>
    <row r="285" spans="2:5" x14ac:dyDescent="0.25">
      <c r="B285" s="24">
        <v>40231</v>
      </c>
      <c r="C285" s="25" t="s">
        <v>5</v>
      </c>
      <c r="D285" s="25">
        <v>85.93</v>
      </c>
      <c r="E285" s="25"/>
    </row>
    <row r="286" spans="2:5" x14ac:dyDescent="0.25">
      <c r="B286" s="24">
        <v>40183</v>
      </c>
      <c r="C286" s="25" t="s">
        <v>5</v>
      </c>
      <c r="D286" s="25">
        <v>85.99</v>
      </c>
      <c r="E286" s="25"/>
    </row>
    <row r="287" spans="2:5" x14ac:dyDescent="0.25">
      <c r="B287" s="24">
        <v>40305</v>
      </c>
      <c r="C287" s="25" t="s">
        <v>5</v>
      </c>
      <c r="D287" s="25">
        <v>86.1</v>
      </c>
      <c r="E287" s="25"/>
    </row>
    <row r="288" spans="2:5" x14ac:dyDescent="0.25">
      <c r="B288" s="24">
        <v>40312</v>
      </c>
      <c r="C288" s="25" t="s">
        <v>5</v>
      </c>
      <c r="D288" s="25">
        <v>86.45</v>
      </c>
      <c r="E288" s="25"/>
    </row>
    <row r="289" spans="2:5" x14ac:dyDescent="0.25">
      <c r="B289" s="24">
        <v>40165</v>
      </c>
      <c r="C289" s="25" t="s">
        <v>5</v>
      </c>
      <c r="D289" s="25">
        <v>87</v>
      </c>
      <c r="E289" s="25"/>
    </row>
    <row r="290" spans="2:5" x14ac:dyDescent="0.25">
      <c r="B290" s="24">
        <v>40089</v>
      </c>
      <c r="C290" s="25" t="s">
        <v>5</v>
      </c>
      <c r="D290" s="25">
        <v>88.5</v>
      </c>
      <c r="E290" s="25"/>
    </row>
    <row r="291" spans="2:5" x14ac:dyDescent="0.25">
      <c r="B291" s="24">
        <v>40128</v>
      </c>
      <c r="C291" s="25" t="s">
        <v>5</v>
      </c>
      <c r="D291" s="25">
        <v>89.5</v>
      </c>
      <c r="E291" s="25"/>
    </row>
    <row r="292" spans="2:5" x14ac:dyDescent="0.25">
      <c r="B292" s="24">
        <v>40142</v>
      </c>
      <c r="C292" s="25" t="s">
        <v>5</v>
      </c>
      <c r="D292" s="25">
        <v>89.5</v>
      </c>
      <c r="E292" s="25"/>
    </row>
    <row r="293" spans="2:5" x14ac:dyDescent="0.25">
      <c r="B293" s="24">
        <v>40067</v>
      </c>
      <c r="C293" s="25" t="s">
        <v>5</v>
      </c>
      <c r="D293" s="25">
        <v>90.5</v>
      </c>
      <c r="E293" s="25"/>
    </row>
    <row r="294" spans="2:5" x14ac:dyDescent="0.25">
      <c r="B294" s="24">
        <v>40146</v>
      </c>
      <c r="C294" s="25" t="s">
        <v>5</v>
      </c>
      <c r="D294" s="25">
        <v>90.5</v>
      </c>
      <c r="E294" s="25"/>
    </row>
    <row r="295" spans="2:5" x14ac:dyDescent="0.25">
      <c r="B295" s="24">
        <v>40278</v>
      </c>
      <c r="C295" s="25" t="s">
        <v>5</v>
      </c>
      <c r="D295" s="25">
        <v>91.11</v>
      </c>
      <c r="E295" s="25"/>
    </row>
    <row r="296" spans="2:5" x14ac:dyDescent="0.25">
      <c r="B296" s="24">
        <v>40156</v>
      </c>
      <c r="C296" s="25" t="s">
        <v>5</v>
      </c>
      <c r="D296" s="25">
        <v>93.3</v>
      </c>
      <c r="E296" s="25"/>
    </row>
    <row r="297" spans="2:5" x14ac:dyDescent="0.25">
      <c r="B297" s="24">
        <v>40135</v>
      </c>
      <c r="C297" s="25" t="s">
        <v>5</v>
      </c>
      <c r="D297" s="25">
        <v>95</v>
      </c>
      <c r="E297" s="25"/>
    </row>
    <row r="298" spans="2:5" x14ac:dyDescent="0.25">
      <c r="B298" s="24">
        <v>40289</v>
      </c>
      <c r="C298" s="25" t="s">
        <v>5</v>
      </c>
      <c r="D298" s="25">
        <v>95.27</v>
      </c>
      <c r="E298" s="25"/>
    </row>
    <row r="299" spans="2:5" x14ac:dyDescent="0.25">
      <c r="B299" s="24">
        <v>40328</v>
      </c>
      <c r="C299" s="25" t="s">
        <v>5</v>
      </c>
      <c r="D299" s="25">
        <v>95.48</v>
      </c>
      <c r="E299" s="25"/>
    </row>
    <row r="300" spans="2:5" x14ac:dyDescent="0.25">
      <c r="B300" s="24">
        <v>40197</v>
      </c>
      <c r="C300" s="25" t="s">
        <v>5</v>
      </c>
      <c r="D300" s="25">
        <v>95.88</v>
      </c>
      <c r="E300" s="25"/>
    </row>
    <row r="301" spans="2:5" x14ac:dyDescent="0.25">
      <c r="B301" s="24">
        <v>40186</v>
      </c>
      <c r="C301" s="25" t="s">
        <v>5</v>
      </c>
      <c r="D301" s="25">
        <v>96.74</v>
      </c>
      <c r="E301" s="25"/>
    </row>
    <row r="302" spans="2:5" x14ac:dyDescent="0.25">
      <c r="B302" s="24">
        <v>40054</v>
      </c>
      <c r="C302" s="25" t="s">
        <v>5</v>
      </c>
      <c r="D302" s="25">
        <v>97.6</v>
      </c>
      <c r="E302" s="25"/>
    </row>
    <row r="303" spans="2:5" x14ac:dyDescent="0.25">
      <c r="B303" s="24">
        <v>40162</v>
      </c>
      <c r="C303" s="25" t="s">
        <v>5</v>
      </c>
      <c r="D303" s="25">
        <v>97.9</v>
      </c>
      <c r="E303" s="25"/>
    </row>
    <row r="304" spans="2:5" x14ac:dyDescent="0.25">
      <c r="B304" s="24">
        <v>40046</v>
      </c>
      <c r="C304" s="25" t="s">
        <v>5</v>
      </c>
      <c r="D304" s="25">
        <v>98</v>
      </c>
      <c r="E304" s="25"/>
    </row>
    <row r="305" spans="2:5" x14ac:dyDescent="0.25">
      <c r="B305" s="24">
        <v>40245</v>
      </c>
      <c r="C305" s="25" t="s">
        <v>5</v>
      </c>
      <c r="D305" s="25">
        <v>98</v>
      </c>
      <c r="E305" s="25"/>
    </row>
    <row r="306" spans="2:5" x14ac:dyDescent="0.25">
      <c r="B306" s="24">
        <v>40068</v>
      </c>
      <c r="C306" s="25" t="s">
        <v>5</v>
      </c>
      <c r="D306" s="25">
        <v>98.5</v>
      </c>
      <c r="E306" s="25"/>
    </row>
    <row r="307" spans="2:5" x14ac:dyDescent="0.25">
      <c r="B307" s="24">
        <v>40245</v>
      </c>
      <c r="C307" s="25" t="s">
        <v>5</v>
      </c>
      <c r="D307" s="25">
        <v>98.95</v>
      </c>
      <c r="E307" s="25"/>
    </row>
    <row r="308" spans="2:5" x14ac:dyDescent="0.25">
      <c r="B308" s="24">
        <v>40292</v>
      </c>
      <c r="C308" s="25" t="s">
        <v>5</v>
      </c>
      <c r="D308" s="25">
        <v>99.7</v>
      </c>
      <c r="E308" s="25"/>
    </row>
    <row r="309" spans="2:5" x14ac:dyDescent="0.25">
      <c r="B309" s="24">
        <v>40131</v>
      </c>
      <c r="C309" s="25" t="s">
        <v>5</v>
      </c>
      <c r="D309" s="25">
        <v>156.06</v>
      </c>
      <c r="E309" s="25"/>
    </row>
    <row r="310" spans="2:5" x14ac:dyDescent="0.25">
      <c r="B310" s="24">
        <v>40068</v>
      </c>
      <c r="C310" s="25" t="s">
        <v>5</v>
      </c>
      <c r="D310" s="25">
        <v>481.1</v>
      </c>
      <c r="E310" s="25"/>
    </row>
    <row r="311" spans="2:5" x14ac:dyDescent="0.25">
      <c r="B311" s="24">
        <v>40306</v>
      </c>
      <c r="C311" s="25" t="s">
        <v>16</v>
      </c>
      <c r="D311" s="25">
        <v>154</v>
      </c>
      <c r="E311" s="25"/>
    </row>
    <row r="312" spans="2:5" x14ac:dyDescent="0.25">
      <c r="B312" s="24">
        <v>40326</v>
      </c>
      <c r="C312" s="25" t="s">
        <v>16</v>
      </c>
      <c r="D312" s="25">
        <v>169</v>
      </c>
      <c r="E312" s="25"/>
    </row>
    <row r="313" spans="2:5" x14ac:dyDescent="0.25">
      <c r="B313" s="24">
        <v>40089</v>
      </c>
      <c r="C313" s="25" t="s">
        <v>16</v>
      </c>
      <c r="D313" s="25">
        <v>25</v>
      </c>
      <c r="E313" s="25"/>
    </row>
    <row r="314" spans="2:5" x14ac:dyDescent="0.25">
      <c r="B314" s="24">
        <v>40298</v>
      </c>
      <c r="C314" s="25" t="s">
        <v>16</v>
      </c>
      <c r="D314" s="25">
        <v>26.9</v>
      </c>
      <c r="E314" s="25"/>
    </row>
    <row r="315" spans="2:5" x14ac:dyDescent="0.25">
      <c r="B315" s="24">
        <v>40152</v>
      </c>
      <c r="C315" s="25" t="s">
        <v>16</v>
      </c>
      <c r="D315" s="25">
        <v>31.8</v>
      </c>
      <c r="E315" s="25"/>
    </row>
    <row r="316" spans="2:5" x14ac:dyDescent="0.25">
      <c r="B316" s="24">
        <v>40111</v>
      </c>
      <c r="C316" s="25" t="s">
        <v>16</v>
      </c>
      <c r="D316" s="25">
        <v>68</v>
      </c>
      <c r="E316" s="25"/>
    </row>
    <row r="317" spans="2:5" x14ac:dyDescent="0.25">
      <c r="B317" s="24">
        <v>40089</v>
      </c>
      <c r="C317" s="25" t="s">
        <v>16</v>
      </c>
      <c r="D317" s="25">
        <v>537.1</v>
      </c>
      <c r="E317" s="25"/>
    </row>
    <row r="318" spans="2:5" x14ac:dyDescent="0.25">
      <c r="B318" s="24">
        <v>40119</v>
      </c>
      <c r="C318" s="25" t="s">
        <v>17</v>
      </c>
      <c r="D318" s="25">
        <v>138.9</v>
      </c>
      <c r="E318" s="25"/>
    </row>
    <row r="319" spans="2:5" x14ac:dyDescent="0.25">
      <c r="B319" s="24">
        <v>40156</v>
      </c>
      <c r="C319" s="25" t="s">
        <v>17</v>
      </c>
      <c r="D319" s="25">
        <v>289.5</v>
      </c>
      <c r="E319" s="25"/>
    </row>
    <row r="320" spans="2:5" x14ac:dyDescent="0.25">
      <c r="B320" s="24">
        <v>40120</v>
      </c>
      <c r="C320" s="25" t="s">
        <v>17</v>
      </c>
      <c r="D320" s="25">
        <v>395.1</v>
      </c>
      <c r="E320" s="25"/>
    </row>
    <row r="321" spans="2:5" x14ac:dyDescent="0.25">
      <c r="B321" s="24">
        <v>40117</v>
      </c>
      <c r="C321" s="25" t="s">
        <v>17</v>
      </c>
      <c r="D321" s="25">
        <v>59.5</v>
      </c>
      <c r="E321" s="25"/>
    </row>
    <row r="322" spans="2:5" x14ac:dyDescent="0.25">
      <c r="B322" s="24">
        <v>40140</v>
      </c>
      <c r="C322" s="25" t="s">
        <v>17</v>
      </c>
      <c r="D322" s="25">
        <v>90</v>
      </c>
      <c r="E322" s="25"/>
    </row>
    <row r="323" spans="2:5" x14ac:dyDescent="0.25">
      <c r="B323" s="24">
        <v>40272</v>
      </c>
      <c r="C323" s="25" t="s">
        <v>17</v>
      </c>
      <c r="D323" s="25">
        <v>99</v>
      </c>
      <c r="E323" s="25"/>
    </row>
    <row r="324" spans="2:5" x14ac:dyDescent="0.25">
      <c r="B324" s="24">
        <v>40194</v>
      </c>
      <c r="C324" s="25" t="s">
        <v>7</v>
      </c>
      <c r="D324" s="25">
        <v>1973</v>
      </c>
      <c r="E324" s="25"/>
    </row>
    <row r="325" spans="2:5" x14ac:dyDescent="0.25">
      <c r="B325" s="24">
        <v>40146</v>
      </c>
      <c r="C325" s="25" t="s">
        <v>7</v>
      </c>
      <c r="D325" s="25">
        <v>118</v>
      </c>
      <c r="E325" s="25"/>
    </row>
    <row r="326" spans="2:5" x14ac:dyDescent="0.25">
      <c r="B326" s="24">
        <v>40055</v>
      </c>
      <c r="C326" s="25" t="s">
        <v>7</v>
      </c>
      <c r="D326" s="25">
        <v>129</v>
      </c>
      <c r="E326" s="25"/>
    </row>
    <row r="327" spans="2:5" x14ac:dyDescent="0.25">
      <c r="B327" s="24">
        <v>40044</v>
      </c>
      <c r="C327" s="25" t="s">
        <v>7</v>
      </c>
      <c r="D327" s="25">
        <v>179</v>
      </c>
      <c r="E327" s="25"/>
    </row>
    <row r="328" spans="2:5" x14ac:dyDescent="0.25">
      <c r="B328" s="24">
        <v>40109</v>
      </c>
      <c r="C328" s="25" t="s">
        <v>7</v>
      </c>
      <c r="D328" s="25">
        <v>19.899999999999999</v>
      </c>
      <c r="E328" s="25"/>
    </row>
    <row r="329" spans="2:5" x14ac:dyDescent="0.25">
      <c r="B329" s="24">
        <v>40045</v>
      </c>
      <c r="C329" s="25" t="s">
        <v>7</v>
      </c>
      <c r="D329" s="25">
        <v>209</v>
      </c>
      <c r="E329" s="25"/>
    </row>
    <row r="330" spans="2:5" x14ac:dyDescent="0.25">
      <c r="B330" s="24">
        <v>40051</v>
      </c>
      <c r="C330" s="25" t="s">
        <v>7</v>
      </c>
      <c r="D330" s="25">
        <v>218</v>
      </c>
      <c r="E330" s="25"/>
    </row>
    <row r="331" spans="2:5" x14ac:dyDescent="0.25">
      <c r="B331" s="24">
        <v>40047</v>
      </c>
      <c r="C331" s="25" t="s">
        <v>7</v>
      </c>
      <c r="D331" s="25">
        <v>236</v>
      </c>
      <c r="E331" s="25"/>
    </row>
    <row r="332" spans="2:5" x14ac:dyDescent="0.25">
      <c r="B332" s="24">
        <v>40109</v>
      </c>
      <c r="C332" s="25" t="s">
        <v>7</v>
      </c>
      <c r="D332" s="25">
        <v>245</v>
      </c>
      <c r="E332" s="25"/>
    </row>
    <row r="333" spans="2:5" x14ac:dyDescent="0.25">
      <c r="B333" s="24">
        <v>40201</v>
      </c>
      <c r="C333" s="25" t="s">
        <v>7</v>
      </c>
      <c r="D333" s="25">
        <v>335</v>
      </c>
      <c r="E333" s="25"/>
    </row>
    <row r="334" spans="2:5" x14ac:dyDescent="0.25">
      <c r="B334" s="24">
        <v>40196</v>
      </c>
      <c r="C334" s="25" t="s">
        <v>7</v>
      </c>
      <c r="D334" s="25">
        <v>383</v>
      </c>
      <c r="E334" s="25"/>
    </row>
    <row r="335" spans="2:5" x14ac:dyDescent="0.25">
      <c r="B335" s="24">
        <v>40043</v>
      </c>
      <c r="C335" s="25" t="s">
        <v>7</v>
      </c>
      <c r="D335" s="25">
        <v>39</v>
      </c>
      <c r="E335" s="25"/>
    </row>
    <row r="336" spans="2:5" x14ac:dyDescent="0.25">
      <c r="B336" s="24">
        <v>40202</v>
      </c>
      <c r="C336" s="25" t="s">
        <v>7</v>
      </c>
      <c r="D336" s="25">
        <v>39.9</v>
      </c>
      <c r="E336" s="25"/>
    </row>
    <row r="337" spans="2:5" x14ac:dyDescent="0.25">
      <c r="B337" s="24">
        <v>40137</v>
      </c>
      <c r="C337" s="25" t="s">
        <v>7</v>
      </c>
      <c r="D337" s="25">
        <v>6318</v>
      </c>
      <c r="E337" s="25"/>
    </row>
    <row r="338" spans="2:5" x14ac:dyDescent="0.25">
      <c r="B338" s="24">
        <v>40144</v>
      </c>
      <c r="C338" s="25" t="s">
        <v>7</v>
      </c>
      <c r="D338" s="25">
        <v>75</v>
      </c>
      <c r="E338" s="25"/>
    </row>
    <row r="339" spans="2:5" x14ac:dyDescent="0.25">
      <c r="B339" s="24">
        <v>40265</v>
      </c>
      <c r="C339" s="25" t="s">
        <v>7</v>
      </c>
      <c r="D339" s="25">
        <v>763</v>
      </c>
      <c r="E339" s="25"/>
    </row>
    <row r="340" spans="2:5" x14ac:dyDescent="0.25">
      <c r="B340" s="24">
        <v>40190</v>
      </c>
      <c r="C340" s="25" t="s">
        <v>7</v>
      </c>
      <c r="D340" s="25">
        <v>78</v>
      </c>
      <c r="E340" s="25"/>
    </row>
    <row r="341" spans="2:5" x14ac:dyDescent="0.25">
      <c r="B341" s="24">
        <v>40201</v>
      </c>
      <c r="C341" s="25" t="s">
        <v>7</v>
      </c>
      <c r="D341" s="25">
        <v>79</v>
      </c>
      <c r="E341" s="25"/>
    </row>
    <row r="342" spans="2:5" x14ac:dyDescent="0.25">
      <c r="B342" s="24">
        <v>40104</v>
      </c>
      <c r="C342" s="25" t="s">
        <v>7</v>
      </c>
      <c r="D342" s="25">
        <v>1204</v>
      </c>
      <c r="E342" s="25"/>
    </row>
    <row r="343" spans="2:5" x14ac:dyDescent="0.25">
      <c r="B343" s="24">
        <v>40050</v>
      </c>
      <c r="C343" s="25" t="s">
        <v>7</v>
      </c>
      <c r="D343" s="25">
        <v>1810</v>
      </c>
      <c r="E343" s="25"/>
    </row>
    <row r="344" spans="2:5" x14ac:dyDescent="0.25">
      <c r="B344" s="24">
        <v>40109</v>
      </c>
      <c r="C344" s="25" t="s">
        <v>7</v>
      </c>
      <c r="D344" s="25">
        <v>2704</v>
      </c>
      <c r="E344" s="25"/>
    </row>
    <row r="345" spans="2:5" x14ac:dyDescent="0.25">
      <c r="B345" s="24">
        <v>40042</v>
      </c>
      <c r="C345" s="25" t="s">
        <v>7</v>
      </c>
      <c r="D345" s="25">
        <v>2759</v>
      </c>
      <c r="E345" s="25"/>
    </row>
    <row r="346" spans="2:5" x14ac:dyDescent="0.25">
      <c r="B346" s="24">
        <v>40055</v>
      </c>
      <c r="C346" s="25" t="s">
        <v>7</v>
      </c>
      <c r="D346" s="25">
        <v>336.9</v>
      </c>
      <c r="E346" s="25"/>
    </row>
    <row r="347" spans="2:5" x14ac:dyDescent="0.25">
      <c r="B347" s="24">
        <v>40047</v>
      </c>
      <c r="C347" s="25" t="s">
        <v>7</v>
      </c>
      <c r="D347" s="25">
        <v>6423</v>
      </c>
      <c r="E347" s="25"/>
    </row>
    <row r="348" spans="2:5" x14ac:dyDescent="0.25">
      <c r="B348" s="24">
        <v>40043</v>
      </c>
      <c r="C348" s="25" t="s">
        <v>7</v>
      </c>
      <c r="D348" s="25">
        <v>6552</v>
      </c>
      <c r="E348" s="25"/>
    </row>
    <row r="349" spans="2:5" x14ac:dyDescent="0.25">
      <c r="B349" s="24">
        <v>40052</v>
      </c>
      <c r="C349" s="25" t="s">
        <v>7</v>
      </c>
      <c r="D349" s="25">
        <v>742</v>
      </c>
      <c r="E349" s="25"/>
    </row>
    <row r="350" spans="2:5" x14ac:dyDescent="0.25">
      <c r="B350" s="24">
        <v>40130</v>
      </c>
      <c r="C350" s="25" t="s">
        <v>11</v>
      </c>
      <c r="D350" s="25">
        <v>58.3</v>
      </c>
      <c r="E350" s="25"/>
    </row>
    <row r="351" spans="2:5" x14ac:dyDescent="0.25">
      <c r="B351" s="24">
        <v>40064</v>
      </c>
      <c r="C351" s="25" t="s">
        <v>11</v>
      </c>
      <c r="D351" s="25">
        <v>10</v>
      </c>
      <c r="E351" s="25"/>
    </row>
    <row r="352" spans="2:5" x14ac:dyDescent="0.25">
      <c r="B352" s="24">
        <v>40149</v>
      </c>
      <c r="C352" s="25" t="s">
        <v>11</v>
      </c>
      <c r="D352" s="25">
        <v>10.9</v>
      </c>
      <c r="E352" s="25"/>
    </row>
    <row r="353" spans="2:5" x14ac:dyDescent="0.25">
      <c r="B353" s="24">
        <v>40217</v>
      </c>
      <c r="C353" s="25" t="s">
        <v>11</v>
      </c>
      <c r="D353" s="25">
        <v>10.9</v>
      </c>
      <c r="E353" s="25"/>
    </row>
    <row r="354" spans="2:5" x14ac:dyDescent="0.25">
      <c r="B354" s="24">
        <v>40298</v>
      </c>
      <c r="C354" s="25" t="s">
        <v>11</v>
      </c>
      <c r="D354" s="25">
        <v>109</v>
      </c>
      <c r="E354" s="25"/>
    </row>
    <row r="355" spans="2:5" x14ac:dyDescent="0.25">
      <c r="B355" s="24">
        <v>40146</v>
      </c>
      <c r="C355" s="25" t="s">
        <v>11</v>
      </c>
      <c r="D355" s="25">
        <v>115.3</v>
      </c>
      <c r="E355" s="25"/>
    </row>
    <row r="356" spans="2:5" x14ac:dyDescent="0.25">
      <c r="B356" s="24">
        <v>40042</v>
      </c>
      <c r="C356" s="25" t="s">
        <v>11</v>
      </c>
      <c r="D356" s="25">
        <v>12.5</v>
      </c>
      <c r="E356" s="25"/>
    </row>
    <row r="357" spans="2:5" x14ac:dyDescent="0.25">
      <c r="B357" s="24">
        <v>40098</v>
      </c>
      <c r="C357" s="25" t="s">
        <v>11</v>
      </c>
      <c r="D357" s="25">
        <v>12.5</v>
      </c>
      <c r="E357" s="25"/>
    </row>
    <row r="358" spans="2:5" x14ac:dyDescent="0.25">
      <c r="B358" s="24">
        <v>40201</v>
      </c>
      <c r="C358" s="25" t="s">
        <v>11</v>
      </c>
      <c r="D358" s="25">
        <v>12.5</v>
      </c>
      <c r="E358" s="25"/>
    </row>
    <row r="359" spans="2:5" x14ac:dyDescent="0.25">
      <c r="B359" s="24">
        <v>40091</v>
      </c>
      <c r="C359" s="25" t="s">
        <v>11</v>
      </c>
      <c r="D359" s="25">
        <v>12.9</v>
      </c>
      <c r="E359" s="25"/>
    </row>
    <row r="360" spans="2:5" x14ac:dyDescent="0.25">
      <c r="B360" s="24">
        <v>40140</v>
      </c>
      <c r="C360" s="25" t="s">
        <v>11</v>
      </c>
      <c r="D360" s="25">
        <v>12.9</v>
      </c>
      <c r="E360" s="25"/>
    </row>
    <row r="361" spans="2:5" x14ac:dyDescent="0.25">
      <c r="B361" s="24">
        <v>40233</v>
      </c>
      <c r="C361" s="25" t="s">
        <v>11</v>
      </c>
      <c r="D361" s="25">
        <v>12.9</v>
      </c>
      <c r="E361" s="25"/>
    </row>
    <row r="362" spans="2:5" x14ac:dyDescent="0.25">
      <c r="B362" s="24">
        <v>40266</v>
      </c>
      <c r="C362" s="25" t="s">
        <v>11</v>
      </c>
      <c r="D362" s="25">
        <v>12.9</v>
      </c>
      <c r="E362" s="25"/>
    </row>
    <row r="363" spans="2:5" x14ac:dyDescent="0.25">
      <c r="B363" s="24">
        <v>40279</v>
      </c>
      <c r="C363" s="25" t="s">
        <v>11</v>
      </c>
      <c r="D363" s="25">
        <v>12.9</v>
      </c>
      <c r="E363" s="25"/>
    </row>
    <row r="364" spans="2:5" x14ac:dyDescent="0.25">
      <c r="B364" s="24">
        <v>40259</v>
      </c>
      <c r="C364" s="25" t="s">
        <v>11</v>
      </c>
      <c r="D364" s="25">
        <v>14.9</v>
      </c>
      <c r="E364" s="25"/>
    </row>
    <row r="365" spans="2:5" x14ac:dyDescent="0.25">
      <c r="B365" s="24">
        <v>40235</v>
      </c>
      <c r="C365" s="25" t="s">
        <v>11</v>
      </c>
      <c r="D365" s="25">
        <v>144</v>
      </c>
      <c r="E365" s="25"/>
    </row>
    <row r="366" spans="2:5" x14ac:dyDescent="0.25">
      <c r="B366" s="24">
        <v>40268</v>
      </c>
      <c r="C366" s="25" t="s">
        <v>11</v>
      </c>
      <c r="D366" s="25">
        <v>18.5</v>
      </c>
      <c r="E366" s="25"/>
    </row>
    <row r="367" spans="2:5" x14ac:dyDescent="0.25">
      <c r="B367" s="24">
        <v>40301</v>
      </c>
      <c r="C367" s="25" t="s">
        <v>11</v>
      </c>
      <c r="D367" s="25">
        <v>19</v>
      </c>
      <c r="E367" s="25"/>
    </row>
    <row r="368" spans="2:5" x14ac:dyDescent="0.25">
      <c r="B368" s="24">
        <v>40251</v>
      </c>
      <c r="C368" s="25" t="s">
        <v>11</v>
      </c>
      <c r="D368" s="25">
        <v>19.899999999999999</v>
      </c>
      <c r="E368" s="25"/>
    </row>
    <row r="369" spans="2:5" x14ac:dyDescent="0.25">
      <c r="B369" s="24">
        <v>40092</v>
      </c>
      <c r="C369" s="25" t="s">
        <v>11</v>
      </c>
      <c r="D369" s="25">
        <v>207</v>
      </c>
      <c r="E369" s="25"/>
    </row>
    <row r="370" spans="2:5" x14ac:dyDescent="0.25">
      <c r="B370" s="24">
        <v>40227</v>
      </c>
      <c r="C370" s="25" t="s">
        <v>11</v>
      </c>
      <c r="D370" s="25">
        <v>21.5</v>
      </c>
      <c r="E370" s="25"/>
    </row>
    <row r="371" spans="2:5" x14ac:dyDescent="0.25">
      <c r="B371" s="24">
        <v>40089</v>
      </c>
      <c r="C371" s="25" t="s">
        <v>11</v>
      </c>
      <c r="D371" s="25">
        <v>224</v>
      </c>
      <c r="E371" s="25"/>
    </row>
    <row r="372" spans="2:5" x14ac:dyDescent="0.25">
      <c r="B372" s="24">
        <v>40058</v>
      </c>
      <c r="C372" s="25" t="s">
        <v>11</v>
      </c>
      <c r="D372" s="25">
        <v>24.5</v>
      </c>
      <c r="E372" s="25"/>
    </row>
    <row r="373" spans="2:5" x14ac:dyDescent="0.25">
      <c r="B373" s="24">
        <v>40288</v>
      </c>
      <c r="C373" s="25" t="s">
        <v>11</v>
      </c>
      <c r="D373" s="25">
        <v>24.9</v>
      </c>
      <c r="E373" s="25"/>
    </row>
    <row r="374" spans="2:5" x14ac:dyDescent="0.25">
      <c r="B374" s="24">
        <v>40192</v>
      </c>
      <c r="C374" s="25" t="s">
        <v>11</v>
      </c>
      <c r="D374" s="25">
        <v>27.9</v>
      </c>
      <c r="E374" s="25"/>
    </row>
    <row r="375" spans="2:5" x14ac:dyDescent="0.25">
      <c r="B375" s="24">
        <v>40187</v>
      </c>
      <c r="C375" s="25" t="s">
        <v>11</v>
      </c>
      <c r="D375" s="25">
        <v>279</v>
      </c>
      <c r="E375" s="25"/>
    </row>
    <row r="376" spans="2:5" x14ac:dyDescent="0.25">
      <c r="B376" s="24">
        <v>40075</v>
      </c>
      <c r="C376" s="25" t="s">
        <v>11</v>
      </c>
      <c r="D376" s="25">
        <v>28</v>
      </c>
      <c r="E376" s="25"/>
    </row>
    <row r="377" spans="2:5" x14ac:dyDescent="0.25">
      <c r="B377" s="24">
        <v>40212</v>
      </c>
      <c r="C377" s="25" t="s">
        <v>11</v>
      </c>
      <c r="D377" s="25">
        <v>28</v>
      </c>
      <c r="E377" s="25"/>
    </row>
    <row r="378" spans="2:5" x14ac:dyDescent="0.25">
      <c r="B378" s="24">
        <v>40099</v>
      </c>
      <c r="C378" s="25" t="s">
        <v>11</v>
      </c>
      <c r="D378" s="25">
        <v>28.5</v>
      </c>
      <c r="E378" s="25"/>
    </row>
    <row r="379" spans="2:5" x14ac:dyDescent="0.25">
      <c r="B379" s="24">
        <v>40163</v>
      </c>
      <c r="C379" s="25" t="s">
        <v>11</v>
      </c>
      <c r="D379" s="25">
        <v>28.9</v>
      </c>
      <c r="E379" s="25"/>
    </row>
    <row r="380" spans="2:5" x14ac:dyDescent="0.25">
      <c r="B380" s="24">
        <v>40078</v>
      </c>
      <c r="C380" s="25" t="s">
        <v>11</v>
      </c>
      <c r="D380" s="25">
        <v>29.9</v>
      </c>
      <c r="E380" s="25"/>
    </row>
    <row r="381" spans="2:5" x14ac:dyDescent="0.25">
      <c r="B381" s="24">
        <v>40109</v>
      </c>
      <c r="C381" s="25" t="s">
        <v>11</v>
      </c>
      <c r="D381" s="25">
        <v>29.9</v>
      </c>
      <c r="E381" s="25"/>
    </row>
    <row r="382" spans="2:5" x14ac:dyDescent="0.25">
      <c r="B382" s="24">
        <v>40190</v>
      </c>
      <c r="C382" s="25" t="s">
        <v>11</v>
      </c>
      <c r="D382" s="25">
        <v>29.9</v>
      </c>
      <c r="E382" s="25"/>
    </row>
    <row r="383" spans="2:5" x14ac:dyDescent="0.25">
      <c r="B383" s="24">
        <v>40224</v>
      </c>
      <c r="C383" s="25" t="s">
        <v>11</v>
      </c>
      <c r="D383" s="25">
        <v>29.9</v>
      </c>
      <c r="E383" s="25"/>
    </row>
    <row r="384" spans="2:5" x14ac:dyDescent="0.25">
      <c r="B384" s="24">
        <v>40280</v>
      </c>
      <c r="C384" s="25" t="s">
        <v>11</v>
      </c>
      <c r="D384" s="25">
        <v>29.9</v>
      </c>
      <c r="E384" s="25"/>
    </row>
    <row r="385" spans="2:5" x14ac:dyDescent="0.25">
      <c r="B385" s="24">
        <v>40324</v>
      </c>
      <c r="C385" s="25" t="s">
        <v>11</v>
      </c>
      <c r="D385" s="25">
        <v>29.9</v>
      </c>
      <c r="E385" s="25"/>
    </row>
    <row r="386" spans="2:5" x14ac:dyDescent="0.25">
      <c r="B386" s="24">
        <v>40167</v>
      </c>
      <c r="C386" s="25" t="s">
        <v>11</v>
      </c>
      <c r="D386" s="25">
        <v>30</v>
      </c>
      <c r="E386" s="25"/>
    </row>
    <row r="387" spans="2:5" x14ac:dyDescent="0.25">
      <c r="B387" s="24">
        <v>40251</v>
      </c>
      <c r="C387" s="25" t="s">
        <v>11</v>
      </c>
      <c r="D387" s="25">
        <v>30</v>
      </c>
      <c r="E387" s="25"/>
    </row>
    <row r="388" spans="2:5" x14ac:dyDescent="0.25">
      <c r="B388" s="24">
        <v>40306</v>
      </c>
      <c r="C388" s="25" t="s">
        <v>11</v>
      </c>
      <c r="D388" s="25">
        <v>30</v>
      </c>
      <c r="E388" s="25"/>
    </row>
    <row r="389" spans="2:5" x14ac:dyDescent="0.25">
      <c r="B389" s="24">
        <v>40203</v>
      </c>
      <c r="C389" s="25" t="s">
        <v>11</v>
      </c>
      <c r="D389" s="25">
        <v>31.5</v>
      </c>
      <c r="E389" s="25"/>
    </row>
    <row r="390" spans="2:5" x14ac:dyDescent="0.25">
      <c r="B390" s="24">
        <v>40138</v>
      </c>
      <c r="C390" s="25" t="s">
        <v>11</v>
      </c>
      <c r="D390" s="25">
        <v>33</v>
      </c>
      <c r="E390" s="25"/>
    </row>
    <row r="391" spans="2:5" x14ac:dyDescent="0.25">
      <c r="B391" s="24">
        <v>40202</v>
      </c>
      <c r="C391" s="25" t="s">
        <v>11</v>
      </c>
      <c r="D391" s="25">
        <v>33</v>
      </c>
      <c r="E391" s="25"/>
    </row>
    <row r="392" spans="2:5" x14ac:dyDescent="0.25">
      <c r="B392" s="24">
        <v>40246</v>
      </c>
      <c r="C392" s="25" t="s">
        <v>11</v>
      </c>
      <c r="D392" s="25">
        <v>33</v>
      </c>
      <c r="E392" s="25"/>
    </row>
    <row r="393" spans="2:5" x14ac:dyDescent="0.25">
      <c r="B393" s="24">
        <v>40285</v>
      </c>
      <c r="C393" s="25" t="s">
        <v>11</v>
      </c>
      <c r="D393" s="25">
        <v>33</v>
      </c>
      <c r="E393" s="25"/>
    </row>
    <row r="394" spans="2:5" x14ac:dyDescent="0.25">
      <c r="B394" s="24">
        <v>40322</v>
      </c>
      <c r="C394" s="25" t="s">
        <v>11</v>
      </c>
      <c r="D394" s="25">
        <v>33</v>
      </c>
      <c r="E394" s="25"/>
    </row>
    <row r="395" spans="2:5" x14ac:dyDescent="0.25">
      <c r="B395" s="24">
        <v>40146</v>
      </c>
      <c r="C395" s="25" t="s">
        <v>11</v>
      </c>
      <c r="D395" s="25">
        <v>378</v>
      </c>
      <c r="E395" s="25"/>
    </row>
    <row r="396" spans="2:5" x14ac:dyDescent="0.25">
      <c r="B396" s="24">
        <v>40044</v>
      </c>
      <c r="C396" s="25" t="s">
        <v>11</v>
      </c>
      <c r="D396" s="25">
        <v>39</v>
      </c>
      <c r="E396" s="25"/>
    </row>
    <row r="397" spans="2:5" x14ac:dyDescent="0.25">
      <c r="B397" s="24">
        <v>40210</v>
      </c>
      <c r="C397" s="25" t="s">
        <v>11</v>
      </c>
      <c r="D397" s="25">
        <v>39.99</v>
      </c>
      <c r="E397" s="25"/>
    </row>
    <row r="398" spans="2:5" x14ac:dyDescent="0.25">
      <c r="B398" s="24">
        <v>40152</v>
      </c>
      <c r="C398" s="25" t="s">
        <v>11</v>
      </c>
      <c r="D398" s="25">
        <v>42.9</v>
      </c>
      <c r="E398" s="25"/>
    </row>
    <row r="399" spans="2:5" x14ac:dyDescent="0.25">
      <c r="B399" s="24">
        <v>40221</v>
      </c>
      <c r="C399" s="25" t="s">
        <v>11</v>
      </c>
      <c r="D399" s="25">
        <v>44.5</v>
      </c>
      <c r="E399" s="25"/>
    </row>
    <row r="400" spans="2:5" x14ac:dyDescent="0.25">
      <c r="B400" s="24">
        <v>40075</v>
      </c>
      <c r="C400" s="25" t="s">
        <v>11</v>
      </c>
      <c r="D400" s="25">
        <v>50</v>
      </c>
      <c r="E400" s="25"/>
    </row>
    <row r="401" spans="2:5" x14ac:dyDescent="0.25">
      <c r="B401" s="24">
        <v>40097</v>
      </c>
      <c r="C401" s="25" t="s">
        <v>11</v>
      </c>
      <c r="D401" s="25">
        <v>52.5</v>
      </c>
      <c r="E401" s="25"/>
    </row>
    <row r="402" spans="2:5" x14ac:dyDescent="0.25">
      <c r="B402" s="24">
        <v>40304</v>
      </c>
      <c r="C402" s="25" t="s">
        <v>11</v>
      </c>
      <c r="D402" s="25">
        <v>54.75</v>
      </c>
      <c r="E402" s="25"/>
    </row>
    <row r="403" spans="2:5" x14ac:dyDescent="0.25">
      <c r="B403" s="24">
        <v>40045</v>
      </c>
      <c r="C403" s="25" t="s">
        <v>11</v>
      </c>
      <c r="D403" s="25">
        <v>56.4</v>
      </c>
      <c r="E403" s="25"/>
    </row>
    <row r="404" spans="2:5" x14ac:dyDescent="0.25">
      <c r="B404" s="24">
        <v>40054</v>
      </c>
      <c r="C404" s="25" t="s">
        <v>11</v>
      </c>
      <c r="D404" s="25">
        <v>57.4</v>
      </c>
      <c r="E404" s="25"/>
    </row>
    <row r="405" spans="2:5" x14ac:dyDescent="0.25">
      <c r="B405" s="24">
        <v>40187</v>
      </c>
      <c r="C405" s="25" t="s">
        <v>11</v>
      </c>
      <c r="D405" s="25">
        <v>59</v>
      </c>
      <c r="E405" s="25"/>
    </row>
    <row r="406" spans="2:5" x14ac:dyDescent="0.25">
      <c r="B406" s="24">
        <v>40134</v>
      </c>
      <c r="C406" s="25" t="s">
        <v>11</v>
      </c>
      <c r="D406" s="25">
        <v>59.8</v>
      </c>
      <c r="E406" s="25"/>
    </row>
    <row r="407" spans="2:5" x14ac:dyDescent="0.25">
      <c r="B407" s="24">
        <v>40193</v>
      </c>
      <c r="C407" s="25" t="s">
        <v>11</v>
      </c>
      <c r="D407" s="25">
        <v>59.8</v>
      </c>
      <c r="E407" s="25"/>
    </row>
    <row r="408" spans="2:5" x14ac:dyDescent="0.25">
      <c r="B408" s="24">
        <v>40183</v>
      </c>
      <c r="C408" s="25" t="s">
        <v>11</v>
      </c>
      <c r="D408" s="25">
        <v>65.400000000000006</v>
      </c>
      <c r="E408" s="25"/>
    </row>
    <row r="409" spans="2:5" x14ac:dyDescent="0.25">
      <c r="B409" s="24">
        <v>40044</v>
      </c>
      <c r="C409" s="25" t="s">
        <v>11</v>
      </c>
      <c r="D409" s="25">
        <v>71.400000000000006</v>
      </c>
      <c r="E409" s="25"/>
    </row>
    <row r="410" spans="2:5" x14ac:dyDescent="0.25">
      <c r="B410" s="24">
        <v>40328</v>
      </c>
      <c r="C410" s="25" t="s">
        <v>11</v>
      </c>
      <c r="D410" s="25">
        <v>91.9</v>
      </c>
      <c r="E410" s="25"/>
    </row>
    <row r="411" spans="2:5" x14ac:dyDescent="0.25">
      <c r="B411" s="24">
        <v>40288</v>
      </c>
      <c r="C411" s="25" t="s">
        <v>8</v>
      </c>
      <c r="D411" s="25">
        <v>97.1</v>
      </c>
      <c r="E411" s="25"/>
    </row>
    <row r="412" spans="2:5" x14ac:dyDescent="0.25">
      <c r="B412" s="24">
        <v>40158</v>
      </c>
      <c r="C412" s="25" t="s">
        <v>8</v>
      </c>
      <c r="D412" s="25">
        <v>530.79999999999995</v>
      </c>
      <c r="E412" s="25"/>
    </row>
    <row r="413" spans="2:5" x14ac:dyDescent="0.25">
      <c r="B413" s="24">
        <v>40189</v>
      </c>
      <c r="C413" s="25" t="s">
        <v>8</v>
      </c>
      <c r="D413" s="25">
        <v>540</v>
      </c>
      <c r="E413" s="25"/>
    </row>
    <row r="414" spans="2:5" x14ac:dyDescent="0.25">
      <c r="B414" s="24">
        <v>40202</v>
      </c>
      <c r="C414" s="25" t="s">
        <v>8</v>
      </c>
      <c r="D414" s="25">
        <v>14.9</v>
      </c>
      <c r="E414" s="25"/>
    </row>
    <row r="415" spans="2:5" x14ac:dyDescent="0.25">
      <c r="B415" s="24">
        <v>40239</v>
      </c>
      <c r="C415" s="25" t="s">
        <v>8</v>
      </c>
      <c r="D415" s="25">
        <v>199</v>
      </c>
      <c r="E415" s="25"/>
    </row>
    <row r="416" spans="2:5" x14ac:dyDescent="0.25">
      <c r="B416" s="24">
        <v>40058</v>
      </c>
      <c r="C416" s="25" t="s">
        <v>8</v>
      </c>
      <c r="D416" s="25">
        <v>220</v>
      </c>
      <c r="E416" s="25"/>
    </row>
    <row r="417" spans="2:5" x14ac:dyDescent="0.25">
      <c r="B417" s="24">
        <v>40248</v>
      </c>
      <c r="C417" s="25" t="s">
        <v>8</v>
      </c>
      <c r="D417" s="25">
        <v>250</v>
      </c>
      <c r="E417" s="25"/>
    </row>
    <row r="418" spans="2:5" x14ac:dyDescent="0.25">
      <c r="B418" s="24">
        <v>40226</v>
      </c>
      <c r="C418" s="25" t="s">
        <v>8</v>
      </c>
      <c r="D418" s="25">
        <v>310</v>
      </c>
      <c r="E418" s="25"/>
    </row>
    <row r="419" spans="2:5" x14ac:dyDescent="0.25">
      <c r="B419" s="24">
        <v>40235</v>
      </c>
      <c r="C419" s="25" t="s">
        <v>8</v>
      </c>
      <c r="D419" s="25">
        <v>40</v>
      </c>
      <c r="E419" s="25"/>
    </row>
    <row r="420" spans="2:5" x14ac:dyDescent="0.25">
      <c r="B420" s="24">
        <v>40220</v>
      </c>
      <c r="C420" s="25" t="s">
        <v>8</v>
      </c>
      <c r="D420" s="25">
        <v>433</v>
      </c>
      <c r="E420" s="25"/>
    </row>
    <row r="421" spans="2:5" x14ac:dyDescent="0.25">
      <c r="B421" s="24">
        <v>40208</v>
      </c>
      <c r="C421" s="25" t="s">
        <v>8</v>
      </c>
      <c r="D421" s="25">
        <v>5050</v>
      </c>
      <c r="E421" s="25"/>
    </row>
    <row r="422" spans="2:5" x14ac:dyDescent="0.25">
      <c r="B422" s="24">
        <v>40308</v>
      </c>
      <c r="C422" s="25" t="s">
        <v>8</v>
      </c>
      <c r="D422" s="25">
        <v>75</v>
      </c>
      <c r="E422" s="25"/>
    </row>
    <row r="423" spans="2:5" x14ac:dyDescent="0.25">
      <c r="B423" s="24">
        <v>40275</v>
      </c>
      <c r="C423" s="25" t="s">
        <v>8</v>
      </c>
      <c r="D423" s="25">
        <v>77</v>
      </c>
      <c r="E423" s="25"/>
    </row>
    <row r="424" spans="2:5" x14ac:dyDescent="0.25">
      <c r="B424" s="24">
        <v>40245</v>
      </c>
      <c r="C424" s="25" t="s">
        <v>8</v>
      </c>
      <c r="D424" s="25">
        <v>85</v>
      </c>
      <c r="E424" s="25"/>
    </row>
    <row r="425" spans="2:5" x14ac:dyDescent="0.25">
      <c r="B425" s="24">
        <v>40278</v>
      </c>
      <c r="C425" s="25" t="s">
        <v>8</v>
      </c>
      <c r="D425" s="25">
        <v>85</v>
      </c>
      <c r="E425" s="25"/>
    </row>
    <row r="426" spans="2:5" x14ac:dyDescent="0.25">
      <c r="B426" s="24">
        <v>40310</v>
      </c>
      <c r="C426" s="25" t="s">
        <v>12</v>
      </c>
      <c r="D426" s="25">
        <v>181.9</v>
      </c>
      <c r="E426" s="25"/>
    </row>
    <row r="427" spans="2:5" x14ac:dyDescent="0.25">
      <c r="B427" s="24">
        <v>40135</v>
      </c>
      <c r="C427" s="25" t="s">
        <v>12</v>
      </c>
      <c r="D427" s="25">
        <v>313.10000000000002</v>
      </c>
      <c r="E427" s="25"/>
    </row>
    <row r="428" spans="2:5" x14ac:dyDescent="0.25">
      <c r="B428" s="24">
        <v>40208</v>
      </c>
      <c r="C428" s="25" t="s">
        <v>12</v>
      </c>
      <c r="D428" s="25">
        <v>780.5</v>
      </c>
      <c r="E428" s="25"/>
    </row>
    <row r="429" spans="2:5" x14ac:dyDescent="0.25">
      <c r="B429" s="24">
        <v>40144</v>
      </c>
      <c r="C429" s="25" t="s">
        <v>4</v>
      </c>
      <c r="D429" s="25">
        <v>5141</v>
      </c>
      <c r="E429" s="25"/>
    </row>
    <row r="430" spans="2:5" x14ac:dyDescent="0.25">
      <c r="B430" s="24">
        <v>40174</v>
      </c>
      <c r="C430" s="25" t="s">
        <v>4</v>
      </c>
      <c r="D430" s="25">
        <v>5141</v>
      </c>
      <c r="E430" s="25"/>
    </row>
    <row r="431" spans="2:5" x14ac:dyDescent="0.25">
      <c r="B431" s="24">
        <v>40206</v>
      </c>
      <c r="C431" s="25" t="s">
        <v>4</v>
      </c>
      <c r="D431" s="25">
        <v>5191</v>
      </c>
      <c r="E431" s="25"/>
    </row>
    <row r="432" spans="2:5" x14ac:dyDescent="0.25">
      <c r="B432" s="24">
        <v>40234</v>
      </c>
      <c r="C432" s="25" t="s">
        <v>4</v>
      </c>
      <c r="D432" s="25">
        <v>5191</v>
      </c>
      <c r="E432" s="25"/>
    </row>
    <row r="433" spans="2:5" x14ac:dyDescent="0.25">
      <c r="B433" s="24">
        <v>40265</v>
      </c>
      <c r="C433" s="25" t="s">
        <v>4</v>
      </c>
      <c r="D433" s="25">
        <v>5191</v>
      </c>
      <c r="E433" s="25"/>
    </row>
    <row r="434" spans="2:5" x14ac:dyDescent="0.25">
      <c r="B434" s="24">
        <v>40296</v>
      </c>
      <c r="C434" s="25" t="s">
        <v>4</v>
      </c>
      <c r="D434" s="25">
        <v>5191</v>
      </c>
      <c r="E434" s="25"/>
    </row>
    <row r="435" spans="2:5" x14ac:dyDescent="0.25">
      <c r="B435" s="24">
        <v>40326</v>
      </c>
      <c r="C435" s="25" t="s">
        <v>4</v>
      </c>
      <c r="D435" s="25">
        <v>5191</v>
      </c>
      <c r="E435" s="25"/>
    </row>
    <row r="436" spans="2:5" x14ac:dyDescent="0.25">
      <c r="B436" s="24">
        <v>40115</v>
      </c>
      <c r="C436" s="25" t="s">
        <v>4</v>
      </c>
      <c r="D436" s="25">
        <v>5141.03</v>
      </c>
      <c r="E436" s="25"/>
    </row>
    <row r="437" spans="2:5" x14ac:dyDescent="0.25">
      <c r="B437" s="24">
        <v>40081</v>
      </c>
      <c r="C437" s="25" t="s">
        <v>4</v>
      </c>
      <c r="D437" s="25">
        <v>5140.97</v>
      </c>
      <c r="E437" s="25"/>
    </row>
    <row r="438" spans="2:5" x14ac:dyDescent="0.25">
      <c r="B438" s="24">
        <v>40049</v>
      </c>
      <c r="C438" s="25" t="s">
        <v>4</v>
      </c>
      <c r="D438" s="25">
        <v>5140.99</v>
      </c>
      <c r="E438" s="25"/>
    </row>
    <row r="439" spans="2:5" x14ac:dyDescent="0.25">
      <c r="B439" s="24">
        <v>40087</v>
      </c>
      <c r="C439" s="25" t="s">
        <v>9</v>
      </c>
      <c r="D439" s="25">
        <v>1000.9</v>
      </c>
      <c r="E439" s="25"/>
    </row>
    <row r="440" spans="2:5" x14ac:dyDescent="0.25">
      <c r="B440" s="24">
        <v>40089</v>
      </c>
      <c r="C440" s="25" t="s">
        <v>9</v>
      </c>
      <c r="D440" s="25">
        <v>296.3</v>
      </c>
      <c r="E440" s="25"/>
    </row>
    <row r="441" spans="2:5" x14ac:dyDescent="0.25">
      <c r="B441" s="24">
        <v>40042</v>
      </c>
      <c r="C441" s="25" t="s">
        <v>9</v>
      </c>
      <c r="D441" s="25">
        <v>100</v>
      </c>
      <c r="E441" s="25"/>
    </row>
    <row r="442" spans="2:5" x14ac:dyDescent="0.25">
      <c r="B442" s="24">
        <v>40051</v>
      </c>
      <c r="C442" s="25" t="s">
        <v>9</v>
      </c>
      <c r="D442" s="25">
        <v>180</v>
      </c>
      <c r="E442" s="25"/>
    </row>
    <row r="443" spans="2:5" x14ac:dyDescent="0.25">
      <c r="B443" s="24">
        <v>40064</v>
      </c>
      <c r="C443" s="25" t="s">
        <v>9</v>
      </c>
      <c r="D443" s="25">
        <v>180</v>
      </c>
      <c r="E443" s="25"/>
    </row>
    <row r="444" spans="2:5" x14ac:dyDescent="0.25">
      <c r="B444" s="24">
        <v>40103</v>
      </c>
      <c r="C444" s="25" t="s">
        <v>9</v>
      </c>
      <c r="D444" s="25">
        <v>180</v>
      </c>
      <c r="E444" s="25"/>
    </row>
    <row r="445" spans="2:5" x14ac:dyDescent="0.25">
      <c r="B445" s="24">
        <v>40117</v>
      </c>
      <c r="C445" s="25" t="s">
        <v>9</v>
      </c>
      <c r="D445" s="25">
        <v>180</v>
      </c>
      <c r="E445" s="25"/>
    </row>
    <row r="446" spans="2:5" x14ac:dyDescent="0.25">
      <c r="B446" s="24">
        <v>40146</v>
      </c>
      <c r="C446" s="25" t="s">
        <v>9</v>
      </c>
      <c r="D446" s="25">
        <v>180</v>
      </c>
      <c r="E446" s="25"/>
    </row>
    <row r="447" spans="2:5" x14ac:dyDescent="0.25">
      <c r="B447" s="24">
        <v>40149</v>
      </c>
      <c r="C447" s="25" t="s">
        <v>9</v>
      </c>
      <c r="D447" s="25">
        <v>180</v>
      </c>
      <c r="E447" s="25"/>
    </row>
    <row r="448" spans="2:5" x14ac:dyDescent="0.25">
      <c r="B448" s="24">
        <v>40212</v>
      </c>
      <c r="C448" s="25" t="s">
        <v>9</v>
      </c>
      <c r="D448" s="25">
        <v>180</v>
      </c>
      <c r="E448" s="25"/>
    </row>
    <row r="449" spans="2:5" x14ac:dyDescent="0.25">
      <c r="B449" s="24">
        <v>40247</v>
      </c>
      <c r="C449" s="25" t="s">
        <v>9</v>
      </c>
      <c r="D449" s="25">
        <v>180</v>
      </c>
      <c r="E449" s="25"/>
    </row>
    <row r="450" spans="2:5" x14ac:dyDescent="0.25">
      <c r="B450" s="24">
        <v>40251</v>
      </c>
      <c r="C450" s="25" t="s">
        <v>9</v>
      </c>
      <c r="D450" s="25">
        <v>180</v>
      </c>
      <c r="E450" s="25"/>
    </row>
    <row r="451" spans="2:5" x14ac:dyDescent="0.25">
      <c r="B451" s="24">
        <v>40293</v>
      </c>
      <c r="C451" s="25" t="s">
        <v>9</v>
      </c>
      <c r="D451" s="25">
        <v>180</v>
      </c>
      <c r="E451" s="25"/>
    </row>
    <row r="452" spans="2:5" x14ac:dyDescent="0.25">
      <c r="B452" s="24">
        <v>40297</v>
      </c>
      <c r="C452" s="25" t="s">
        <v>9</v>
      </c>
      <c r="D452" s="25">
        <v>180</v>
      </c>
      <c r="E452" s="25"/>
    </row>
    <row r="453" spans="2:5" x14ac:dyDescent="0.25">
      <c r="B453" s="24">
        <v>40315</v>
      </c>
      <c r="C453" s="25" t="s">
        <v>9</v>
      </c>
      <c r="D453" s="25">
        <v>180</v>
      </c>
      <c r="E453" s="25"/>
    </row>
    <row r="454" spans="2:5" x14ac:dyDescent="0.25">
      <c r="B454" s="24">
        <v>40327</v>
      </c>
      <c r="C454" s="25" t="s">
        <v>9</v>
      </c>
      <c r="D454" s="25">
        <v>180</v>
      </c>
      <c r="E454" s="25"/>
    </row>
    <row r="455" spans="2:5" x14ac:dyDescent="0.25">
      <c r="B455" s="24">
        <v>40292</v>
      </c>
      <c r="C455" s="25" t="s">
        <v>9</v>
      </c>
      <c r="D455" s="25">
        <v>188</v>
      </c>
      <c r="E455" s="25"/>
    </row>
    <row r="456" spans="2:5" x14ac:dyDescent="0.25">
      <c r="B456" s="24">
        <v>40154</v>
      </c>
      <c r="C456" s="25" t="s">
        <v>9</v>
      </c>
      <c r="D456" s="25">
        <v>2450</v>
      </c>
      <c r="E456" s="25"/>
    </row>
    <row r="457" spans="2:5" x14ac:dyDescent="0.25">
      <c r="B457" s="24">
        <v>40268</v>
      </c>
      <c r="C457" s="25" t="s">
        <v>9</v>
      </c>
      <c r="D457" s="25">
        <v>20</v>
      </c>
      <c r="E457" s="25"/>
    </row>
    <row r="458" spans="2:5" x14ac:dyDescent="0.25">
      <c r="B458" s="24">
        <v>40042</v>
      </c>
      <c r="C458" s="25" t="s">
        <v>9</v>
      </c>
      <c r="D458" s="25">
        <v>260</v>
      </c>
      <c r="E458" s="25"/>
    </row>
    <row r="459" spans="2:5" x14ac:dyDescent="0.25">
      <c r="B459" s="24">
        <v>40050</v>
      </c>
      <c r="C459" s="25" t="s">
        <v>9</v>
      </c>
      <c r="D459" s="25">
        <v>260</v>
      </c>
      <c r="E459" s="25"/>
    </row>
    <row r="460" spans="2:5" x14ac:dyDescent="0.25">
      <c r="B460" s="24">
        <v>40192</v>
      </c>
      <c r="C460" s="25" t="s">
        <v>9</v>
      </c>
      <c r="D460" s="25">
        <v>360</v>
      </c>
      <c r="E460" s="25"/>
    </row>
    <row r="461" spans="2:5" x14ac:dyDescent="0.25">
      <c r="B461" s="24">
        <v>40183</v>
      </c>
      <c r="C461" s="25" t="s">
        <v>9</v>
      </c>
      <c r="D461" s="25">
        <v>50</v>
      </c>
      <c r="E461" s="25"/>
    </row>
    <row r="462" spans="2:5" x14ac:dyDescent="0.25">
      <c r="B462" s="24">
        <v>40042</v>
      </c>
      <c r="C462" s="25" t="s">
        <v>9</v>
      </c>
      <c r="D462" s="25">
        <v>520</v>
      </c>
      <c r="E462" s="25"/>
    </row>
    <row r="463" spans="2:5" x14ac:dyDescent="0.25">
      <c r="B463" s="24">
        <v>40056</v>
      </c>
      <c r="C463" s="25" t="s">
        <v>9</v>
      </c>
      <c r="D463" s="25">
        <v>690</v>
      </c>
      <c r="E463" s="25"/>
    </row>
    <row r="464" spans="2:5" x14ac:dyDescent="0.25">
      <c r="B464" s="24">
        <v>40167</v>
      </c>
      <c r="C464" s="25" t="s">
        <v>9</v>
      </c>
      <c r="D464" s="25">
        <v>99</v>
      </c>
      <c r="E464" s="25"/>
    </row>
    <row r="465" spans="2:5" x14ac:dyDescent="0.25">
      <c r="B465" s="24">
        <v>40085</v>
      </c>
      <c r="C465" s="25" t="s">
        <v>9</v>
      </c>
      <c r="D465" s="25">
        <v>1090</v>
      </c>
      <c r="E465" s="25"/>
    </row>
    <row r="466" spans="2:5" x14ac:dyDescent="0.25">
      <c r="B466" s="24">
        <v>40109</v>
      </c>
      <c r="C466" s="25" t="s">
        <v>9</v>
      </c>
      <c r="D466" s="25">
        <v>495</v>
      </c>
      <c r="E466" s="25"/>
    </row>
    <row r="467" spans="2:5" x14ac:dyDescent="0.25">
      <c r="B467" s="24">
        <v>40043</v>
      </c>
      <c r="C467" s="25" t="s">
        <v>9</v>
      </c>
      <c r="D467" s="25">
        <v>495</v>
      </c>
      <c r="E467" s="25"/>
    </row>
    <row r="468" spans="2:5" x14ac:dyDescent="0.25">
      <c r="B468" s="24">
        <v>40047</v>
      </c>
      <c r="C468" s="25" t="s">
        <v>9</v>
      </c>
      <c r="D468" s="25">
        <v>495</v>
      </c>
      <c r="E468" s="25"/>
    </row>
    <row r="469" spans="2:5" x14ac:dyDescent="0.25">
      <c r="B469" s="24">
        <v>40072</v>
      </c>
      <c r="C469" s="25" t="s">
        <v>9</v>
      </c>
      <c r="D469" s="25">
        <v>1185.2</v>
      </c>
      <c r="E469" s="25"/>
    </row>
    <row r="470" spans="2:5" x14ac:dyDescent="0.25">
      <c r="B470" s="24">
        <v>40061</v>
      </c>
      <c r="C470" s="25" t="s">
        <v>9</v>
      </c>
      <c r="D470" s="25">
        <v>195.1</v>
      </c>
      <c r="E470" s="25"/>
    </row>
    <row r="471" spans="2:5" x14ac:dyDescent="0.25">
      <c r="B471" s="24">
        <v>40093</v>
      </c>
      <c r="C471" s="25" t="s">
        <v>9</v>
      </c>
      <c r="D471" s="25">
        <v>214.7</v>
      </c>
      <c r="E471" s="25"/>
    </row>
    <row r="472" spans="2:5" x14ac:dyDescent="0.25">
      <c r="B472" s="24">
        <v>40121</v>
      </c>
      <c r="C472" s="25" t="s">
        <v>9</v>
      </c>
      <c r="D472" s="25">
        <v>212.7</v>
      </c>
      <c r="E472" s="25"/>
    </row>
    <row r="473" spans="2:5" x14ac:dyDescent="0.25">
      <c r="B473" s="24">
        <v>40153</v>
      </c>
      <c r="C473" s="25" t="s">
        <v>9</v>
      </c>
      <c r="D473" s="25">
        <v>212.7</v>
      </c>
      <c r="E473" s="25"/>
    </row>
    <row r="474" spans="2:5" x14ac:dyDescent="0.25">
      <c r="B474" s="24">
        <v>40212</v>
      </c>
      <c r="C474" s="25" t="s">
        <v>9</v>
      </c>
      <c r="D474" s="25">
        <v>212.7</v>
      </c>
      <c r="E474" s="25"/>
    </row>
    <row r="475" spans="2:5" x14ac:dyDescent="0.25">
      <c r="B475" s="24">
        <v>40240</v>
      </c>
      <c r="C475" s="25" t="s">
        <v>9</v>
      </c>
      <c r="D475" s="25">
        <v>225.3</v>
      </c>
      <c r="E475" s="25"/>
    </row>
    <row r="476" spans="2:5" x14ac:dyDescent="0.25">
      <c r="B476" s="24">
        <v>40275</v>
      </c>
      <c r="C476" s="25" t="s">
        <v>9</v>
      </c>
      <c r="D476" s="25">
        <v>225.3</v>
      </c>
      <c r="E476" s="25"/>
    </row>
    <row r="477" spans="2:5" x14ac:dyDescent="0.25">
      <c r="B477" s="24">
        <v>40306</v>
      </c>
      <c r="C477" s="25" t="s">
        <v>9</v>
      </c>
      <c r="D477" s="25">
        <v>229.7</v>
      </c>
      <c r="E477" s="25"/>
    </row>
    <row r="478" spans="2:5" x14ac:dyDescent="0.25">
      <c r="B478" s="24">
        <v>40075</v>
      </c>
      <c r="C478" s="25" t="s">
        <v>9</v>
      </c>
      <c r="D478" s="25">
        <v>296.3</v>
      </c>
      <c r="E478" s="25"/>
    </row>
    <row r="479" spans="2:5" x14ac:dyDescent="0.25">
      <c r="B479" s="24">
        <v>40183</v>
      </c>
      <c r="C479" s="25" t="s">
        <v>9</v>
      </c>
      <c r="D479" s="25">
        <v>48.2</v>
      </c>
      <c r="E479" s="25"/>
    </row>
    <row r="480" spans="2:5" x14ac:dyDescent="0.25">
      <c r="B480" s="24">
        <v>40167</v>
      </c>
      <c r="C480" s="25" t="s">
        <v>9</v>
      </c>
      <c r="D480" s="25">
        <v>95.4</v>
      </c>
      <c r="E480" s="25"/>
    </row>
    <row r="481" spans="2:5" x14ac:dyDescent="0.25">
      <c r="B481" s="24">
        <v>40199</v>
      </c>
      <c r="C481" s="25" t="s">
        <v>9</v>
      </c>
      <c r="D481" s="25">
        <v>-180</v>
      </c>
      <c r="E481" s="25"/>
    </row>
    <row r="482" spans="2:5" x14ac:dyDescent="0.25">
      <c r="B482" s="24">
        <v>40269</v>
      </c>
      <c r="C482" s="25" t="s">
        <v>9</v>
      </c>
      <c r="D482" s="25">
        <v>-180</v>
      </c>
      <c r="E482" s="25"/>
    </row>
    <row r="483" spans="2:5" x14ac:dyDescent="0.25">
      <c r="B483" s="24">
        <v>40297</v>
      </c>
      <c r="C483" s="25" t="s">
        <v>9</v>
      </c>
      <c r="D483" s="25">
        <v>-180</v>
      </c>
      <c r="E483" s="25"/>
    </row>
    <row r="484" spans="2:5" x14ac:dyDescent="0.25">
      <c r="B484" s="24">
        <v>40339</v>
      </c>
      <c r="C484" s="25" t="s">
        <v>5</v>
      </c>
      <c r="D484" s="25">
        <v>140</v>
      </c>
      <c r="E484" s="25"/>
    </row>
  </sheetData>
  <mergeCells count="1">
    <mergeCell ref="B1:E1"/>
  </mergeCells>
  <dataValidations count="1">
    <dataValidation type="list" allowBlank="1" showErrorMessage="1" errorTitle="Not valid" error="That is not a valid category" sqref="C2:C65537" xr:uid="{00000000-0002-0000-0000-000000000000}">
      <formula1>Heads</formula1>
    </dataValidation>
  </dataValidations>
  <pageMargins left="0" right="0" top="3.9763779527559058E-2" bottom="3.9763779527559058E-2" header="0" footer="0"/>
  <pageSetup fitToWidth="0" fitToHeight="0" pageOrder="overThenDown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F11" sqref="F11"/>
    </sheetView>
  </sheetViews>
  <sheetFormatPr defaultColWidth="9" defaultRowHeight="13.5" x14ac:dyDescent="0.25"/>
  <cols>
    <col min="1" max="1" width="9.83203125" style="7" customWidth="1"/>
    <col min="2" max="2" width="14.33203125" style="7" customWidth="1"/>
    <col min="3" max="3" width="19.08203125" style="7" customWidth="1"/>
    <col min="4" max="4" width="5.08203125" style="7" customWidth="1"/>
    <col min="5" max="5" width="6.33203125" style="7" customWidth="1"/>
    <col min="6" max="6" width="5.33203125" style="7" customWidth="1"/>
    <col min="7" max="16384" width="9" style="7"/>
  </cols>
  <sheetData>
    <row r="1" spans="1:6" ht="45" customHeight="1" x14ac:dyDescent="0.3">
      <c r="A1" s="9" t="s">
        <v>18</v>
      </c>
      <c r="B1" s="10" t="s">
        <v>19</v>
      </c>
      <c r="C1" s="10" t="s">
        <v>20</v>
      </c>
      <c r="D1" s="6"/>
      <c r="F1" s="6"/>
    </row>
    <row r="2" spans="1:6" x14ac:dyDescent="0.25">
      <c r="A2" s="11">
        <v>40053</v>
      </c>
      <c r="B2" s="13">
        <v>16000</v>
      </c>
      <c r="C2" s="13" t="s">
        <v>21</v>
      </c>
    </row>
    <row r="3" spans="1:6" x14ac:dyDescent="0.25">
      <c r="A3" s="12">
        <v>40084</v>
      </c>
      <c r="B3" s="14">
        <v>16000</v>
      </c>
      <c r="C3" s="14" t="s">
        <v>21</v>
      </c>
    </row>
    <row r="4" spans="1:6" x14ac:dyDescent="0.25">
      <c r="A4" s="12">
        <v>40114</v>
      </c>
      <c r="B4" s="14">
        <v>16000</v>
      </c>
      <c r="C4" s="14" t="s">
        <v>21</v>
      </c>
    </row>
    <row r="5" spans="1:6" x14ac:dyDescent="0.25">
      <c r="A5" s="12">
        <v>40145</v>
      </c>
      <c r="B5" s="14">
        <v>16000</v>
      </c>
      <c r="C5" s="14" t="s">
        <v>21</v>
      </c>
    </row>
    <row r="6" spans="1:6" x14ac:dyDescent="0.25">
      <c r="A6" s="12">
        <v>40175</v>
      </c>
      <c r="B6" s="14">
        <v>16000</v>
      </c>
      <c r="C6" s="14" t="s">
        <v>21</v>
      </c>
    </row>
    <row r="7" spans="1:6" x14ac:dyDescent="0.25">
      <c r="A7" s="12">
        <v>40206</v>
      </c>
      <c r="B7" s="14">
        <v>16000</v>
      </c>
      <c r="C7" s="14" t="s">
        <v>21</v>
      </c>
    </row>
    <row r="8" spans="1:6" x14ac:dyDescent="0.25">
      <c r="A8" s="12">
        <v>40237</v>
      </c>
      <c r="B8" s="14">
        <v>16000</v>
      </c>
      <c r="C8" s="14" t="s">
        <v>21</v>
      </c>
    </row>
    <row r="9" spans="1:6" x14ac:dyDescent="0.25">
      <c r="A9" s="12">
        <v>40265</v>
      </c>
      <c r="B9" s="14">
        <v>16000</v>
      </c>
      <c r="C9" s="14" t="s">
        <v>21</v>
      </c>
    </row>
    <row r="10" spans="1:6" x14ac:dyDescent="0.25">
      <c r="A10" s="12">
        <v>40296</v>
      </c>
      <c r="B10" s="14">
        <v>16000</v>
      </c>
      <c r="C10" s="14" t="s">
        <v>21</v>
      </c>
    </row>
    <row r="11" spans="1:6" x14ac:dyDescent="0.25">
      <c r="A11" s="12">
        <v>40326</v>
      </c>
      <c r="B11" s="14">
        <v>16000</v>
      </c>
      <c r="C11" s="14" t="s">
        <v>21</v>
      </c>
    </row>
  </sheetData>
  <pageMargins left="0" right="0" top="3.9763779527559058E-2" bottom="3.9763779527559058E-2" header="0" footer="0"/>
  <pageSetup paperSize="0" fitToWidth="0" fitToHeight="0" pageOrder="overThenDown" orientation="landscape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D6" sqref="D6"/>
    </sheetView>
  </sheetViews>
  <sheetFormatPr defaultColWidth="9" defaultRowHeight="13.5" x14ac:dyDescent="0.25"/>
  <cols>
    <col min="1" max="1" width="24.83203125" style="7" customWidth="1"/>
    <col min="2" max="2" width="25.33203125" style="7" customWidth="1"/>
    <col min="3" max="1024" width="10.75" style="7" customWidth="1"/>
    <col min="1025" max="16384" width="9" style="7"/>
  </cols>
  <sheetData>
    <row r="1" spans="1:2" ht="35.25" customHeight="1" x14ac:dyDescent="0.25">
      <c r="A1" s="10" t="s">
        <v>22</v>
      </c>
      <c r="B1" s="10" t="s">
        <v>23</v>
      </c>
    </row>
    <row r="2" spans="1:2" x14ac:dyDescent="0.25">
      <c r="A2" s="15" t="s">
        <v>4</v>
      </c>
      <c r="B2" s="17">
        <v>62400</v>
      </c>
    </row>
    <row r="3" spans="1:2" x14ac:dyDescent="0.25">
      <c r="A3" s="16" t="s">
        <v>5</v>
      </c>
      <c r="B3" s="18">
        <v>42000</v>
      </c>
    </row>
    <row r="4" spans="1:2" x14ac:dyDescent="0.25">
      <c r="A4" s="16" t="s">
        <v>7</v>
      </c>
      <c r="B4" s="18">
        <v>30000</v>
      </c>
    </row>
    <row r="5" spans="1:2" x14ac:dyDescent="0.25">
      <c r="A5" s="16" t="s">
        <v>8</v>
      </c>
      <c r="B5" s="18">
        <v>18000</v>
      </c>
    </row>
    <row r="6" spans="1:2" x14ac:dyDescent="0.25">
      <c r="A6" s="16" t="s">
        <v>9</v>
      </c>
      <c r="B6" s="18">
        <v>12000</v>
      </c>
    </row>
    <row r="7" spans="1:2" x14ac:dyDescent="0.25">
      <c r="A7" s="16" t="s">
        <v>10</v>
      </c>
      <c r="B7" s="18">
        <v>4200</v>
      </c>
    </row>
    <row r="8" spans="1:2" x14ac:dyDescent="0.25">
      <c r="A8" s="16" t="s">
        <v>11</v>
      </c>
      <c r="B8" s="18">
        <v>3600</v>
      </c>
    </row>
    <row r="9" spans="1:2" x14ac:dyDescent="0.25">
      <c r="A9" s="16" t="s">
        <v>12</v>
      </c>
      <c r="B9" s="18">
        <v>2400</v>
      </c>
    </row>
    <row r="10" spans="1:2" x14ac:dyDescent="0.25">
      <c r="A10" s="16" t="s">
        <v>13</v>
      </c>
      <c r="B10" s="18">
        <v>1800</v>
      </c>
    </row>
    <row r="11" spans="1:2" x14ac:dyDescent="0.25">
      <c r="A11" s="16" t="s">
        <v>15</v>
      </c>
      <c r="B11" s="18">
        <v>1560</v>
      </c>
    </row>
    <row r="12" spans="1:2" x14ac:dyDescent="0.25">
      <c r="A12" s="16" t="s">
        <v>16</v>
      </c>
      <c r="B12" s="18">
        <v>1200</v>
      </c>
    </row>
    <row r="13" spans="1:2" x14ac:dyDescent="0.25">
      <c r="A13" s="16" t="s">
        <v>17</v>
      </c>
      <c r="B13" s="18">
        <v>1200</v>
      </c>
    </row>
    <row r="14" spans="1:2" s="6" customFormat="1" ht="14" x14ac:dyDescent="0.3">
      <c r="A14" s="19" t="s">
        <v>1</v>
      </c>
      <c r="B14" s="19">
        <f>SUM(Budgets)</f>
        <v>180360</v>
      </c>
    </row>
    <row r="15" spans="1:2" ht="14" x14ac:dyDescent="0.25">
      <c r="A15" s="19" t="s">
        <v>14</v>
      </c>
      <c r="B15" s="19">
        <v>192000</v>
      </c>
    </row>
    <row r="16" spans="1:2" s="6" customFormat="1" ht="14" x14ac:dyDescent="0.3">
      <c r="A16" s="19" t="s">
        <v>0</v>
      </c>
      <c r="B16" s="19">
        <f>B15-B14</f>
        <v>11640</v>
      </c>
    </row>
  </sheetData>
  <sortState xmlns:xlrd2="http://schemas.microsoft.com/office/spreadsheetml/2017/richdata2" ref="A3:B13">
    <sortCondition descending="1" ref="B2:B13"/>
  </sortState>
  <pageMargins left="0" right="0" top="3.9763779527559058E-2" bottom="3.9763779527559058E-2" header="0" footer="0"/>
  <pageSetup paperSize="0" fitToWidth="0" fitToHeight="0" pageOrder="overThenDown" orientation="landscape" useFirstPageNumber="1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workbookViewId="0"/>
  </sheetViews>
  <sheetFormatPr defaultRowHeight="14" x14ac:dyDescent="0.3"/>
  <cols>
    <col min="1" max="7" width="10.75" customWidth="1"/>
  </cols>
  <sheetData>
    <row r="1" spans="1:7" x14ac:dyDescent="0.3">
      <c r="A1" t="s">
        <v>24</v>
      </c>
    </row>
    <row r="2" spans="1:7" x14ac:dyDescent="0.3">
      <c r="A2" t="e">
        <f>VLOOKUP(_xlfn.SINGLE(SummarizeByIndex),D2:E5,2,0)</f>
        <v>#N/A</v>
      </c>
      <c r="B2" t="s">
        <v>25</v>
      </c>
      <c r="D2">
        <v>1</v>
      </c>
      <c r="E2" t="s">
        <v>26</v>
      </c>
      <c r="F2" t="s">
        <v>14</v>
      </c>
      <c r="G2" t="s">
        <v>3</v>
      </c>
    </row>
    <row r="3" spans="1:7" x14ac:dyDescent="0.3">
      <c r="D3">
        <v>2</v>
      </c>
      <c r="E3" t="s">
        <v>27</v>
      </c>
      <c r="F3" t="s">
        <v>6</v>
      </c>
      <c r="G3" t="s">
        <v>28</v>
      </c>
    </row>
    <row r="4" spans="1:7" x14ac:dyDescent="0.3">
      <c r="A4" t="s">
        <v>29</v>
      </c>
      <c r="D4">
        <v>3</v>
      </c>
      <c r="E4" t="s">
        <v>30</v>
      </c>
      <c r="F4" t="s">
        <v>31</v>
      </c>
    </row>
    <row r="5" spans="1:7" x14ac:dyDescent="0.3">
      <c r="A5" s="2" t="e">
        <f>VLOOKUP(_xlfn.SINGLE(ActCumIndex),D2:G3,4,0)</f>
        <v>#N/A</v>
      </c>
      <c r="B5" s="2" t="s">
        <v>32</v>
      </c>
      <c r="D5">
        <v>4</v>
      </c>
      <c r="E5" t="s">
        <v>33</v>
      </c>
    </row>
    <row r="9" spans="1:7" x14ac:dyDescent="0.3">
      <c r="B9" t="s">
        <v>34</v>
      </c>
    </row>
    <row r="10" spans="1:7" x14ac:dyDescent="0.3">
      <c r="A10" t="str">
        <f>Budget!A2</f>
        <v>Rent</v>
      </c>
      <c r="B10" t="b">
        <v>0</v>
      </c>
    </row>
    <row r="11" spans="1:7" x14ac:dyDescent="0.3">
      <c r="A11" t="str">
        <f>Budget!A3</f>
        <v>Food</v>
      </c>
      <c r="B11" t="b">
        <v>1</v>
      </c>
    </row>
    <row r="12" spans="1:7" x14ac:dyDescent="0.3">
      <c r="A12" t="str">
        <f>Budget!A4</f>
        <v>Furnishing</v>
      </c>
      <c r="B12" t="b">
        <v>0</v>
      </c>
    </row>
    <row r="13" spans="1:7" x14ac:dyDescent="0.3">
      <c r="A13" t="str">
        <f>Budget!A5</f>
        <v>Leisure</v>
      </c>
      <c r="B13" t="b">
        <v>1</v>
      </c>
    </row>
    <row r="14" spans="1:7" x14ac:dyDescent="0.3">
      <c r="A14" t="str">
        <f>Budget!A6</f>
        <v>Travel</v>
      </c>
      <c r="B14" t="b">
        <v>1</v>
      </c>
    </row>
    <row r="15" spans="1:7" x14ac:dyDescent="0.3">
      <c r="A15" t="str">
        <f>Budget!A7</f>
        <v>Clothing</v>
      </c>
      <c r="B15" t="b">
        <v>0</v>
      </c>
    </row>
    <row r="16" spans="1:7" x14ac:dyDescent="0.3">
      <c r="A16" t="str">
        <f>Budget!A8</f>
        <v>Household</v>
      </c>
      <c r="B16" t="b">
        <v>0</v>
      </c>
    </row>
    <row r="17" spans="1:2" x14ac:dyDescent="0.3">
      <c r="A17" t="str">
        <f>Budget!A9</f>
        <v>Other</v>
      </c>
      <c r="B17" t="b">
        <v>1</v>
      </c>
    </row>
    <row r="18" spans="1:2" x14ac:dyDescent="0.3">
      <c r="A18" t="str">
        <f>Budget!A10</f>
        <v>Education</v>
      </c>
      <c r="B18" t="b">
        <v>0</v>
      </c>
    </row>
    <row r="19" spans="1:2" x14ac:dyDescent="0.3">
      <c r="A19" t="str">
        <f>Budget!A11</f>
        <v>Communication</v>
      </c>
      <c r="B19" t="b">
        <v>1</v>
      </c>
    </row>
    <row r="20" spans="1:2" x14ac:dyDescent="0.3">
      <c r="A20" t="str">
        <f>Budget!A12</f>
        <v>Gifts</v>
      </c>
      <c r="B20" t="b">
        <v>1</v>
      </c>
    </row>
    <row r="21" spans="1:2" x14ac:dyDescent="0.3">
      <c r="A21" t="str">
        <f>Budget!A13</f>
        <v>Health</v>
      </c>
      <c r="B21" t="b">
        <v>0</v>
      </c>
    </row>
  </sheetData>
  <pageMargins left="0" right="0" top="3.9763779527559058E-2" bottom="3.9763779527559058E-2" header="0" footer="0"/>
  <pageSetup paperSize="0" fitToWidth="0" fitToHeight="0" pageOrder="overThenDown" orientation="landscape" useFirstPageNumber="1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0"/>
  <sheetViews>
    <sheetView workbookViewId="0"/>
  </sheetViews>
  <sheetFormatPr defaultRowHeight="14" x14ac:dyDescent="0.3"/>
  <cols>
    <col min="1" max="1024" width="10.75" customWidth="1"/>
  </cols>
  <sheetData>
    <row r="1" spans="1:18" s="1" customFormat="1" x14ac:dyDescent="0.3">
      <c r="B1" s="1" t="e">
        <f t="shared" ref="B1:M1" si="0">_xlfn.SINGLE(IF(_xlfn.SINGLE(SummarizeBy)="Year",DATE(YEAR(_xlfn.SINGLE(StartDate)),1,1),IF(_xlfn.SINGLE(SummarizeBy)="Month",DATE(YEAR(_xlfn.SINGLE(StartDate)),MONTH(_xlfn.SINGLE(StartDate)),1),IF(_xlfn.SINGLE(SummarizeBy)="Week",_xlfn.SINGLE(StartDate)-WEEKDAY(_xlfn.SINGLE(StartDate),3),StartDate))))&lt;=B2</f>
        <v>#N/A</v>
      </c>
      <c r="C1" s="1" t="e">
        <f t="shared" si="0"/>
        <v>#N/A</v>
      </c>
      <c r="D1" s="1" t="e">
        <f t="shared" si="0"/>
        <v>#N/A</v>
      </c>
      <c r="E1" s="1" t="e">
        <f t="shared" si="0"/>
        <v>#N/A</v>
      </c>
      <c r="F1" s="1" t="e">
        <f t="shared" si="0"/>
        <v>#N/A</v>
      </c>
      <c r="G1" s="1" t="e">
        <f t="shared" si="0"/>
        <v>#N/A</v>
      </c>
      <c r="H1" s="1" t="e">
        <f t="shared" si="0"/>
        <v>#N/A</v>
      </c>
      <c r="I1" s="1" t="e">
        <f t="shared" si="0"/>
        <v>#N/A</v>
      </c>
      <c r="J1" s="1" t="e">
        <f t="shared" si="0"/>
        <v>#N/A</v>
      </c>
      <c r="K1" s="1" t="e">
        <f t="shared" si="0"/>
        <v>#N/A</v>
      </c>
      <c r="L1" s="1" t="e">
        <f t="shared" si="0"/>
        <v>#N/A</v>
      </c>
      <c r="M1" s="1" t="e">
        <f t="shared" si="0"/>
        <v>#N/A</v>
      </c>
      <c r="N1" s="1" t="e">
        <f>IF(_xlfn.SINGLE(SummarizeBy)="Month",DATE(YEAR(_xlfn.SINGLE(StartDate)),MONTH(_xlfn.SINGLE(StartDate)),1),_xlfn.SINGLE(StartDate)-WEEKDAY(_xlfn.SINGLE(StartDate),3))&lt;=N2</f>
        <v>#N/A</v>
      </c>
    </row>
    <row r="2" spans="1:18" s="1" customFormat="1" x14ac:dyDescent="0.3">
      <c r="A2" s="1" t="s">
        <v>35</v>
      </c>
      <c r="B2" s="3" t="e">
        <f t="shared" ref="B2:M2" si="1">CHOOSE(_xlfn.SINGLE(SummarizeByIndex),C2-1,C2-7,DATE(YEAR(C2),MONTH(C2)-1,1),DATE(YEAR(C2)-1,1,1))</f>
        <v>#REF!</v>
      </c>
      <c r="C2" s="3" t="e">
        <f t="shared" si="1"/>
        <v>#REF!</v>
      </c>
      <c r="D2" s="3" t="e">
        <f t="shared" si="1"/>
        <v>#REF!</v>
      </c>
      <c r="E2" s="3" t="e">
        <f t="shared" si="1"/>
        <v>#REF!</v>
      </c>
      <c r="F2" s="3" t="e">
        <f t="shared" si="1"/>
        <v>#REF!</v>
      </c>
      <c r="G2" s="3" t="e">
        <f t="shared" si="1"/>
        <v>#REF!</v>
      </c>
      <c r="H2" s="3" t="e">
        <f t="shared" si="1"/>
        <v>#REF!</v>
      </c>
      <c r="I2" s="3" t="e">
        <f t="shared" si="1"/>
        <v>#REF!</v>
      </c>
      <c r="J2" s="3" t="e">
        <f t="shared" si="1"/>
        <v>#REF!</v>
      </c>
      <c r="K2" s="3" t="e">
        <f t="shared" si="1"/>
        <v>#REF!</v>
      </c>
      <c r="L2" s="3" t="e">
        <f t="shared" si="1"/>
        <v>#REF!</v>
      </c>
      <c r="M2" s="3" t="e">
        <f t="shared" si="1"/>
        <v>#REF!</v>
      </c>
      <c r="N2" s="3" t="e">
        <f>_xlfn.SINGLE(CHOOSE(_xlfn.SINGLE(SummarizeByIndex),EndDate,_xlfn.SINGLE(EndDate)-WEEKDAY(_xlfn.SINGLE(EndDate),3),DATE(YEAR(_xlfn.SINGLE(EndDate)),MONTH(_xlfn.SINGLE(EndDate)),1),DATE(YEAR(_xlfn.SINGLE(EndDate)),1,1)))</f>
        <v>#REF!</v>
      </c>
      <c r="O2" s="3" t="e">
        <f>CHOOSE(_xlfn.SINGLE(SummarizeByIndex),N2+1,N2+7,DATE(YEAR(N2),MONTH(N2)+1,1),DATE(YEAR(N2)+1,1,1))</f>
        <v>#REF!</v>
      </c>
      <c r="Q2"/>
      <c r="R2"/>
    </row>
    <row r="3" spans="1:18" s="4" customFormat="1" x14ac:dyDescent="0.3">
      <c r="A3" s="4" t="str">
        <f>Budget!A2</f>
        <v>Rent</v>
      </c>
      <c r="B3" s="4" t="e">
        <f t="shared" ref="B3:N3" si="2">IF(B$1,SUMPRODUCT(--(ExpDates&gt;=B$2),--(ExpDates&lt;C$2),--(ExpCategories=$A3),ExpAmount),NA())</f>
        <v>#N/A</v>
      </c>
      <c r="C3" s="4" t="e">
        <f t="shared" si="2"/>
        <v>#N/A</v>
      </c>
      <c r="D3" s="4" t="e">
        <f t="shared" si="2"/>
        <v>#N/A</v>
      </c>
      <c r="E3" s="4" t="e">
        <f t="shared" si="2"/>
        <v>#N/A</v>
      </c>
      <c r="F3" s="4" t="e">
        <f t="shared" si="2"/>
        <v>#N/A</v>
      </c>
      <c r="G3" s="4" t="e">
        <f t="shared" si="2"/>
        <v>#N/A</v>
      </c>
      <c r="H3" s="4" t="e">
        <f t="shared" si="2"/>
        <v>#N/A</v>
      </c>
      <c r="I3" s="4" t="e">
        <f t="shared" si="2"/>
        <v>#N/A</v>
      </c>
      <c r="J3" s="4" t="e">
        <f t="shared" si="2"/>
        <v>#N/A</v>
      </c>
      <c r="K3" s="4" t="e">
        <f t="shared" si="2"/>
        <v>#N/A</v>
      </c>
      <c r="L3" s="4" t="e">
        <f t="shared" si="2"/>
        <v>#N/A</v>
      </c>
      <c r="M3" s="4" t="e">
        <f t="shared" si="2"/>
        <v>#N/A</v>
      </c>
      <c r="N3" s="4" t="e">
        <f t="shared" si="2"/>
        <v>#N/A</v>
      </c>
    </row>
    <row r="4" spans="1:18" s="4" customFormat="1" x14ac:dyDescent="0.3">
      <c r="A4" s="4" t="str">
        <f>Budget!A3</f>
        <v>Food</v>
      </c>
      <c r="B4" s="4" t="e">
        <f t="shared" ref="B4:N4" si="3">IF(B$1,SUMPRODUCT(--(ExpDates&gt;=B$2),--(ExpDates&lt;C$2),--(ExpCategories=$A4),ExpAmount),NA())</f>
        <v>#N/A</v>
      </c>
      <c r="C4" s="4" t="e">
        <f t="shared" si="3"/>
        <v>#N/A</v>
      </c>
      <c r="D4" s="4" t="e">
        <f t="shared" si="3"/>
        <v>#N/A</v>
      </c>
      <c r="E4" s="4" t="e">
        <f t="shared" si="3"/>
        <v>#N/A</v>
      </c>
      <c r="F4" s="4" t="e">
        <f t="shared" si="3"/>
        <v>#N/A</v>
      </c>
      <c r="G4" s="4" t="e">
        <f t="shared" si="3"/>
        <v>#N/A</v>
      </c>
      <c r="H4" s="4" t="e">
        <f t="shared" si="3"/>
        <v>#N/A</v>
      </c>
      <c r="I4" s="4" t="e">
        <f t="shared" si="3"/>
        <v>#N/A</v>
      </c>
      <c r="J4" s="4" t="e">
        <f t="shared" si="3"/>
        <v>#N/A</v>
      </c>
      <c r="K4" s="4" t="e">
        <f t="shared" si="3"/>
        <v>#N/A</v>
      </c>
      <c r="L4" s="4" t="e">
        <f t="shared" si="3"/>
        <v>#N/A</v>
      </c>
      <c r="M4" s="4" t="e">
        <f t="shared" si="3"/>
        <v>#N/A</v>
      </c>
      <c r="N4" s="4" t="e">
        <f t="shared" si="3"/>
        <v>#N/A</v>
      </c>
      <c r="P4" s="5"/>
    </row>
    <row r="5" spans="1:18" s="4" customFormat="1" x14ac:dyDescent="0.3">
      <c r="A5" s="4" t="str">
        <f>Budget!A4</f>
        <v>Furnishing</v>
      </c>
      <c r="B5" s="4" t="e">
        <f t="shared" ref="B5:N5" si="4">IF(B$1,SUMPRODUCT(--(ExpDates&gt;=B$2),--(ExpDates&lt;C$2),--(ExpCategories=$A5),ExpAmount),NA())</f>
        <v>#N/A</v>
      </c>
      <c r="C5" s="4" t="e">
        <f t="shared" si="4"/>
        <v>#N/A</v>
      </c>
      <c r="D5" s="4" t="e">
        <f t="shared" si="4"/>
        <v>#N/A</v>
      </c>
      <c r="E5" s="4" t="e">
        <f t="shared" si="4"/>
        <v>#N/A</v>
      </c>
      <c r="F5" s="4" t="e">
        <f t="shared" si="4"/>
        <v>#N/A</v>
      </c>
      <c r="G5" s="4" t="e">
        <f t="shared" si="4"/>
        <v>#N/A</v>
      </c>
      <c r="H5" s="4" t="e">
        <f t="shared" si="4"/>
        <v>#N/A</v>
      </c>
      <c r="I5" s="4" t="e">
        <f t="shared" si="4"/>
        <v>#N/A</v>
      </c>
      <c r="J5" s="4" t="e">
        <f t="shared" si="4"/>
        <v>#N/A</v>
      </c>
      <c r="K5" s="4" t="e">
        <f t="shared" si="4"/>
        <v>#N/A</v>
      </c>
      <c r="L5" s="4" t="e">
        <f t="shared" si="4"/>
        <v>#N/A</v>
      </c>
      <c r="M5" s="4" t="e">
        <f t="shared" si="4"/>
        <v>#N/A</v>
      </c>
      <c r="N5" s="4" t="e">
        <f t="shared" si="4"/>
        <v>#N/A</v>
      </c>
    </row>
    <row r="6" spans="1:18" s="4" customFormat="1" x14ac:dyDescent="0.3">
      <c r="A6" s="4" t="str">
        <f>Budget!A5</f>
        <v>Leisure</v>
      </c>
      <c r="B6" s="4" t="e">
        <f t="shared" ref="B6:N6" si="5">IF(B$1,SUMPRODUCT(--(ExpDates&gt;=B$2),--(ExpDates&lt;C$2),--(ExpCategories=$A6),ExpAmount),NA())</f>
        <v>#N/A</v>
      </c>
      <c r="C6" s="4" t="e">
        <f t="shared" si="5"/>
        <v>#N/A</v>
      </c>
      <c r="D6" s="4" t="e">
        <f t="shared" si="5"/>
        <v>#N/A</v>
      </c>
      <c r="E6" s="4" t="e">
        <f t="shared" si="5"/>
        <v>#N/A</v>
      </c>
      <c r="F6" s="4" t="e">
        <f t="shared" si="5"/>
        <v>#N/A</v>
      </c>
      <c r="G6" s="4" t="e">
        <f t="shared" si="5"/>
        <v>#N/A</v>
      </c>
      <c r="H6" s="4" t="e">
        <f t="shared" si="5"/>
        <v>#N/A</v>
      </c>
      <c r="I6" s="4" t="e">
        <f t="shared" si="5"/>
        <v>#N/A</v>
      </c>
      <c r="J6" s="4" t="e">
        <f t="shared" si="5"/>
        <v>#N/A</v>
      </c>
      <c r="K6" s="4" t="e">
        <f t="shared" si="5"/>
        <v>#N/A</v>
      </c>
      <c r="L6" s="4" t="e">
        <f t="shared" si="5"/>
        <v>#N/A</v>
      </c>
      <c r="M6" s="4" t="e">
        <f t="shared" si="5"/>
        <v>#N/A</v>
      </c>
      <c r="N6" s="4" t="e">
        <f t="shared" si="5"/>
        <v>#N/A</v>
      </c>
    </row>
    <row r="7" spans="1:18" s="4" customFormat="1" x14ac:dyDescent="0.3">
      <c r="A7" s="4" t="str">
        <f>Budget!A6</f>
        <v>Travel</v>
      </c>
      <c r="B7" s="4" t="e">
        <f t="shared" ref="B7:N7" si="6">IF(B$1,SUMPRODUCT(--(ExpDates&gt;=B$2),--(ExpDates&lt;C$2),--(ExpCategories=$A7),ExpAmount),NA())</f>
        <v>#N/A</v>
      </c>
      <c r="C7" s="4" t="e">
        <f t="shared" si="6"/>
        <v>#N/A</v>
      </c>
      <c r="D7" s="4" t="e">
        <f t="shared" si="6"/>
        <v>#N/A</v>
      </c>
      <c r="E7" s="4" t="e">
        <f t="shared" si="6"/>
        <v>#N/A</v>
      </c>
      <c r="F7" s="4" t="e">
        <f t="shared" si="6"/>
        <v>#N/A</v>
      </c>
      <c r="G7" s="4" t="e">
        <f t="shared" si="6"/>
        <v>#N/A</v>
      </c>
      <c r="H7" s="4" t="e">
        <f t="shared" si="6"/>
        <v>#N/A</v>
      </c>
      <c r="I7" s="4" t="e">
        <f t="shared" si="6"/>
        <v>#N/A</v>
      </c>
      <c r="J7" s="4" t="e">
        <f t="shared" si="6"/>
        <v>#N/A</v>
      </c>
      <c r="K7" s="4" t="e">
        <f t="shared" si="6"/>
        <v>#N/A</v>
      </c>
      <c r="L7" s="4" t="e">
        <f t="shared" si="6"/>
        <v>#N/A</v>
      </c>
      <c r="M7" s="4" t="e">
        <f t="shared" si="6"/>
        <v>#N/A</v>
      </c>
      <c r="N7" s="4" t="e">
        <f t="shared" si="6"/>
        <v>#N/A</v>
      </c>
    </row>
    <row r="8" spans="1:18" s="4" customFormat="1" x14ac:dyDescent="0.3">
      <c r="A8" s="4" t="str">
        <f>Budget!A7</f>
        <v>Clothing</v>
      </c>
      <c r="B8" s="4" t="e">
        <f t="shared" ref="B8:N8" si="7">IF(B$1,SUMPRODUCT(--(ExpDates&gt;=B$2),--(ExpDates&lt;C$2),--(ExpCategories=$A8),ExpAmount),NA())</f>
        <v>#N/A</v>
      </c>
      <c r="C8" s="4" t="e">
        <f t="shared" si="7"/>
        <v>#N/A</v>
      </c>
      <c r="D8" s="4" t="e">
        <f t="shared" si="7"/>
        <v>#N/A</v>
      </c>
      <c r="E8" s="4" t="e">
        <f t="shared" si="7"/>
        <v>#N/A</v>
      </c>
      <c r="F8" s="4" t="e">
        <f t="shared" si="7"/>
        <v>#N/A</v>
      </c>
      <c r="G8" s="4" t="e">
        <f t="shared" si="7"/>
        <v>#N/A</v>
      </c>
      <c r="H8" s="4" t="e">
        <f t="shared" si="7"/>
        <v>#N/A</v>
      </c>
      <c r="I8" s="4" t="e">
        <f t="shared" si="7"/>
        <v>#N/A</v>
      </c>
      <c r="J8" s="4" t="e">
        <f t="shared" si="7"/>
        <v>#N/A</v>
      </c>
      <c r="K8" s="4" t="e">
        <f t="shared" si="7"/>
        <v>#N/A</v>
      </c>
      <c r="L8" s="4" t="e">
        <f t="shared" si="7"/>
        <v>#N/A</v>
      </c>
      <c r="M8" s="4" t="e">
        <f t="shared" si="7"/>
        <v>#N/A</v>
      </c>
      <c r="N8" s="4" t="e">
        <f t="shared" si="7"/>
        <v>#N/A</v>
      </c>
    </row>
    <row r="9" spans="1:18" s="4" customFormat="1" x14ac:dyDescent="0.3">
      <c r="A9" s="4" t="str">
        <f>Budget!A8</f>
        <v>Household</v>
      </c>
      <c r="B9" s="4" t="e">
        <f t="shared" ref="B9:N9" si="8">IF(B$1,SUMPRODUCT(--(ExpDates&gt;=B$2),--(ExpDates&lt;C$2),--(ExpCategories=$A9),ExpAmount),NA())</f>
        <v>#N/A</v>
      </c>
      <c r="C9" s="4" t="e">
        <f t="shared" si="8"/>
        <v>#N/A</v>
      </c>
      <c r="D9" s="4" t="e">
        <f t="shared" si="8"/>
        <v>#N/A</v>
      </c>
      <c r="E9" s="4" t="e">
        <f t="shared" si="8"/>
        <v>#N/A</v>
      </c>
      <c r="F9" s="4" t="e">
        <f t="shared" si="8"/>
        <v>#N/A</v>
      </c>
      <c r="G9" s="4" t="e">
        <f t="shared" si="8"/>
        <v>#N/A</v>
      </c>
      <c r="H9" s="4" t="e">
        <f t="shared" si="8"/>
        <v>#N/A</v>
      </c>
      <c r="I9" s="4" t="e">
        <f t="shared" si="8"/>
        <v>#N/A</v>
      </c>
      <c r="J9" s="4" t="e">
        <f t="shared" si="8"/>
        <v>#N/A</v>
      </c>
      <c r="K9" s="4" t="e">
        <f t="shared" si="8"/>
        <v>#N/A</v>
      </c>
      <c r="L9" s="4" t="e">
        <f t="shared" si="8"/>
        <v>#N/A</v>
      </c>
      <c r="M9" s="4" t="e">
        <f t="shared" si="8"/>
        <v>#N/A</v>
      </c>
      <c r="N9" s="4" t="e">
        <f t="shared" si="8"/>
        <v>#N/A</v>
      </c>
    </row>
    <row r="10" spans="1:18" s="4" customFormat="1" x14ac:dyDescent="0.3">
      <c r="A10" s="4" t="str">
        <f>Budget!A9</f>
        <v>Other</v>
      </c>
      <c r="B10" s="4" t="e">
        <f t="shared" ref="B10:N10" si="9">IF(B$1,SUMPRODUCT(--(ExpDates&gt;=B$2),--(ExpDates&lt;C$2),--(ExpCategories=$A10),ExpAmount),NA())</f>
        <v>#N/A</v>
      </c>
      <c r="C10" s="4" t="e">
        <f t="shared" si="9"/>
        <v>#N/A</v>
      </c>
      <c r="D10" s="4" t="e">
        <f t="shared" si="9"/>
        <v>#N/A</v>
      </c>
      <c r="E10" s="4" t="e">
        <f t="shared" si="9"/>
        <v>#N/A</v>
      </c>
      <c r="F10" s="4" t="e">
        <f t="shared" si="9"/>
        <v>#N/A</v>
      </c>
      <c r="G10" s="4" t="e">
        <f t="shared" si="9"/>
        <v>#N/A</v>
      </c>
      <c r="H10" s="4" t="e">
        <f t="shared" si="9"/>
        <v>#N/A</v>
      </c>
      <c r="I10" s="4" t="e">
        <f t="shared" si="9"/>
        <v>#N/A</v>
      </c>
      <c r="J10" s="4" t="e">
        <f t="shared" si="9"/>
        <v>#N/A</v>
      </c>
      <c r="K10" s="4" t="e">
        <f t="shared" si="9"/>
        <v>#N/A</v>
      </c>
      <c r="L10" s="4" t="e">
        <f t="shared" si="9"/>
        <v>#N/A</v>
      </c>
      <c r="M10" s="4" t="e">
        <f t="shared" si="9"/>
        <v>#N/A</v>
      </c>
      <c r="N10" s="4" t="e">
        <f t="shared" si="9"/>
        <v>#N/A</v>
      </c>
    </row>
    <row r="11" spans="1:18" s="4" customFormat="1" x14ac:dyDescent="0.3">
      <c r="A11" s="4" t="str">
        <f>Budget!A10</f>
        <v>Education</v>
      </c>
      <c r="B11" s="4" t="e">
        <f t="shared" ref="B11:N11" si="10">IF(B$1,SUMPRODUCT(--(ExpDates&gt;=B$2),--(ExpDates&lt;C$2),--(ExpCategories=$A11),ExpAmount),NA())</f>
        <v>#N/A</v>
      </c>
      <c r="C11" s="4" t="e">
        <f t="shared" si="10"/>
        <v>#N/A</v>
      </c>
      <c r="D11" s="4" t="e">
        <f t="shared" si="10"/>
        <v>#N/A</v>
      </c>
      <c r="E11" s="4" t="e">
        <f t="shared" si="10"/>
        <v>#N/A</v>
      </c>
      <c r="F11" s="4" t="e">
        <f t="shared" si="10"/>
        <v>#N/A</v>
      </c>
      <c r="G11" s="4" t="e">
        <f t="shared" si="10"/>
        <v>#N/A</v>
      </c>
      <c r="H11" s="4" t="e">
        <f t="shared" si="10"/>
        <v>#N/A</v>
      </c>
      <c r="I11" s="4" t="e">
        <f t="shared" si="10"/>
        <v>#N/A</v>
      </c>
      <c r="J11" s="4" t="e">
        <f t="shared" si="10"/>
        <v>#N/A</v>
      </c>
      <c r="K11" s="4" t="e">
        <f t="shared" si="10"/>
        <v>#N/A</v>
      </c>
      <c r="L11" s="4" t="e">
        <f t="shared" si="10"/>
        <v>#N/A</v>
      </c>
      <c r="M11" s="4" t="e">
        <f t="shared" si="10"/>
        <v>#N/A</v>
      </c>
      <c r="N11" s="4" t="e">
        <f t="shared" si="10"/>
        <v>#N/A</v>
      </c>
    </row>
    <row r="12" spans="1:18" s="4" customFormat="1" x14ac:dyDescent="0.3">
      <c r="A12" s="4" t="str">
        <f>Budget!A11</f>
        <v>Communication</v>
      </c>
      <c r="B12" s="4" t="e">
        <f t="shared" ref="B12:N12" si="11">IF(B$1,SUMPRODUCT(--(ExpDates&gt;=B$2),--(ExpDates&lt;C$2),--(ExpCategories=$A12),ExpAmount),NA())</f>
        <v>#N/A</v>
      </c>
      <c r="C12" s="4" t="e">
        <f t="shared" si="11"/>
        <v>#N/A</v>
      </c>
      <c r="D12" s="4" t="e">
        <f t="shared" si="11"/>
        <v>#N/A</v>
      </c>
      <c r="E12" s="4" t="e">
        <f t="shared" si="11"/>
        <v>#N/A</v>
      </c>
      <c r="F12" s="4" t="e">
        <f t="shared" si="11"/>
        <v>#N/A</v>
      </c>
      <c r="G12" s="4" t="e">
        <f t="shared" si="11"/>
        <v>#N/A</v>
      </c>
      <c r="H12" s="4" t="e">
        <f t="shared" si="11"/>
        <v>#N/A</v>
      </c>
      <c r="I12" s="4" t="e">
        <f t="shared" si="11"/>
        <v>#N/A</v>
      </c>
      <c r="J12" s="4" t="e">
        <f t="shared" si="11"/>
        <v>#N/A</v>
      </c>
      <c r="K12" s="4" t="e">
        <f t="shared" si="11"/>
        <v>#N/A</v>
      </c>
      <c r="L12" s="4" t="e">
        <f t="shared" si="11"/>
        <v>#N/A</v>
      </c>
      <c r="M12" s="4" t="e">
        <f t="shared" si="11"/>
        <v>#N/A</v>
      </c>
      <c r="N12" s="4" t="e">
        <f t="shared" si="11"/>
        <v>#N/A</v>
      </c>
    </row>
    <row r="13" spans="1:18" s="4" customFormat="1" x14ac:dyDescent="0.3">
      <c r="A13" s="4" t="str">
        <f>Budget!A12</f>
        <v>Gifts</v>
      </c>
      <c r="B13" s="4" t="e">
        <f t="shared" ref="B13:N13" si="12">IF(B$1,SUMPRODUCT(--(ExpDates&gt;=B$2),--(ExpDates&lt;C$2),--(ExpCategories=$A13),ExpAmount),NA())</f>
        <v>#N/A</v>
      </c>
      <c r="C13" s="4" t="e">
        <f t="shared" si="12"/>
        <v>#N/A</v>
      </c>
      <c r="D13" s="4" t="e">
        <f t="shared" si="12"/>
        <v>#N/A</v>
      </c>
      <c r="E13" s="4" t="e">
        <f t="shared" si="12"/>
        <v>#N/A</v>
      </c>
      <c r="F13" s="4" t="e">
        <f t="shared" si="12"/>
        <v>#N/A</v>
      </c>
      <c r="G13" s="4" t="e">
        <f t="shared" si="12"/>
        <v>#N/A</v>
      </c>
      <c r="H13" s="4" t="e">
        <f t="shared" si="12"/>
        <v>#N/A</v>
      </c>
      <c r="I13" s="4" t="e">
        <f t="shared" si="12"/>
        <v>#N/A</v>
      </c>
      <c r="J13" s="4" t="e">
        <f t="shared" si="12"/>
        <v>#N/A</v>
      </c>
      <c r="K13" s="4" t="e">
        <f t="shared" si="12"/>
        <v>#N/A</v>
      </c>
      <c r="L13" s="4" t="e">
        <f t="shared" si="12"/>
        <v>#N/A</v>
      </c>
      <c r="M13" s="4" t="e">
        <f t="shared" si="12"/>
        <v>#N/A</v>
      </c>
      <c r="N13" s="4" t="e">
        <f t="shared" si="12"/>
        <v>#N/A</v>
      </c>
    </row>
    <row r="14" spans="1:18" s="4" customFormat="1" x14ac:dyDescent="0.3">
      <c r="A14" s="4" t="str">
        <f>Budget!A13</f>
        <v>Health</v>
      </c>
      <c r="B14" s="4" t="e">
        <f t="shared" ref="B14:N14" si="13">IF(B$1,SUMPRODUCT(--(ExpDates&gt;=B$2),--(ExpDates&lt;C$2),--(ExpCategories=$A14),ExpAmount),NA())</f>
        <v>#N/A</v>
      </c>
      <c r="C14" s="4" t="e">
        <f t="shared" si="13"/>
        <v>#N/A</v>
      </c>
      <c r="D14" s="4" t="e">
        <f t="shared" si="13"/>
        <v>#N/A</v>
      </c>
      <c r="E14" s="4" t="e">
        <f t="shared" si="13"/>
        <v>#N/A</v>
      </c>
      <c r="F14" s="4" t="e">
        <f t="shared" si="13"/>
        <v>#N/A</v>
      </c>
      <c r="G14" s="4" t="e">
        <f t="shared" si="13"/>
        <v>#N/A</v>
      </c>
      <c r="H14" s="4" t="e">
        <f t="shared" si="13"/>
        <v>#N/A</v>
      </c>
      <c r="I14" s="4" t="e">
        <f t="shared" si="13"/>
        <v>#N/A</v>
      </c>
      <c r="J14" s="4" t="e">
        <f t="shared" si="13"/>
        <v>#N/A</v>
      </c>
      <c r="K14" s="4" t="e">
        <f t="shared" si="13"/>
        <v>#N/A</v>
      </c>
      <c r="L14" s="4" t="e">
        <f t="shared" si="13"/>
        <v>#N/A</v>
      </c>
      <c r="M14" s="4" t="e">
        <f t="shared" si="13"/>
        <v>#N/A</v>
      </c>
      <c r="N14" s="4" t="e">
        <f t="shared" si="13"/>
        <v>#N/A</v>
      </c>
    </row>
    <row r="15" spans="1:18" s="4" customFormat="1" x14ac:dyDescent="0.3"/>
    <row r="16" spans="1:18" s="4" customFormat="1" x14ac:dyDescent="0.3">
      <c r="A16" s="4" t="s">
        <v>1</v>
      </c>
      <c r="B16" s="4" t="e">
        <f>-SUM(B3:B14)</f>
        <v>#N/A</v>
      </c>
      <c r="C16" s="4" t="e">
        <f t="shared" ref="C16:N16" si="14">IF(OR(_xlfn.SINGLE(ActCum)="Actual",ISNA(B16)),0,B16)-SUM(C3:C14)</f>
        <v>#N/A</v>
      </c>
      <c r="D16" s="4" t="e">
        <f t="shared" si="14"/>
        <v>#N/A</v>
      </c>
      <c r="E16" s="4" t="e">
        <f t="shared" si="14"/>
        <v>#N/A</v>
      </c>
      <c r="F16" s="4" t="e">
        <f t="shared" si="14"/>
        <v>#N/A</v>
      </c>
      <c r="G16" s="4" t="e">
        <f t="shared" si="14"/>
        <v>#N/A</v>
      </c>
      <c r="H16" s="4" t="e">
        <f t="shared" si="14"/>
        <v>#N/A</v>
      </c>
      <c r="I16" s="4" t="e">
        <f t="shared" si="14"/>
        <v>#N/A</v>
      </c>
      <c r="J16" s="4" t="e">
        <f t="shared" si="14"/>
        <v>#N/A</v>
      </c>
      <c r="K16" s="4" t="e">
        <f t="shared" si="14"/>
        <v>#N/A</v>
      </c>
      <c r="L16" s="4" t="e">
        <f t="shared" si="14"/>
        <v>#N/A</v>
      </c>
      <c r="M16" s="4" t="e">
        <f t="shared" si="14"/>
        <v>#N/A</v>
      </c>
      <c r="N16" s="4" t="e">
        <f t="shared" si="14"/>
        <v>#N/A</v>
      </c>
    </row>
    <row r="17" spans="1:14" s="4" customFormat="1" x14ac:dyDescent="0.3">
      <c r="A17" s="4" t="s">
        <v>36</v>
      </c>
      <c r="B17" s="4" t="e">
        <f t="shared" ref="B17:N17" si="15">SUMPRODUCT(B3:B14,--Selected)</f>
        <v>#N/A</v>
      </c>
      <c r="C17" s="4" t="e">
        <f t="shared" si="15"/>
        <v>#N/A</v>
      </c>
      <c r="D17" s="4" t="e">
        <f t="shared" si="15"/>
        <v>#N/A</v>
      </c>
      <c r="E17" s="4" t="e">
        <f t="shared" si="15"/>
        <v>#N/A</v>
      </c>
      <c r="F17" s="4" t="e">
        <f t="shared" si="15"/>
        <v>#N/A</v>
      </c>
      <c r="G17" s="4" t="e">
        <f t="shared" si="15"/>
        <v>#N/A</v>
      </c>
      <c r="H17" s="4" t="e">
        <f t="shared" si="15"/>
        <v>#N/A</v>
      </c>
      <c r="I17" s="4" t="e">
        <f t="shared" si="15"/>
        <v>#N/A</v>
      </c>
      <c r="J17" s="4" t="e">
        <f t="shared" si="15"/>
        <v>#N/A</v>
      </c>
      <c r="K17" s="4" t="e">
        <f t="shared" si="15"/>
        <v>#N/A</v>
      </c>
      <c r="L17" s="4" t="e">
        <f t="shared" si="15"/>
        <v>#N/A</v>
      </c>
      <c r="M17" s="4" t="e">
        <f t="shared" si="15"/>
        <v>#N/A</v>
      </c>
      <c r="N17" s="4" t="e">
        <f t="shared" si="15"/>
        <v>#N/A</v>
      </c>
    </row>
    <row r="18" spans="1:14" s="4" customFormat="1" x14ac:dyDescent="0.3"/>
    <row r="19" spans="1:14" s="4" customFormat="1" x14ac:dyDescent="0.3">
      <c r="A19" s="4" t="s">
        <v>14</v>
      </c>
      <c r="B19" s="4" t="e">
        <f>IF(B$1,SUMPRODUCT(--(IncDates&gt;=B$2),--(IncDates&lt;C$2),IncAmount),NA())</f>
        <v>#N/A</v>
      </c>
      <c r="C19" s="4" t="e">
        <f t="shared" ref="C19:N19" si="16">IF(OR(_xlfn.SINGLE(ActCum)="Actual",ISNA(B19)),0,B19)+IF(C$1,SUMPRODUCT(--(IncDates&gt;=C$2),--(IncDates&lt;D$2),IncAmount),NA())</f>
        <v>#N/A</v>
      </c>
      <c r="D19" s="4" t="e">
        <f t="shared" si="16"/>
        <v>#N/A</v>
      </c>
      <c r="E19" s="4" t="e">
        <f t="shared" si="16"/>
        <v>#N/A</v>
      </c>
      <c r="F19" s="4" t="e">
        <f t="shared" si="16"/>
        <v>#N/A</v>
      </c>
      <c r="G19" s="4" t="e">
        <f t="shared" si="16"/>
        <v>#N/A</v>
      </c>
      <c r="H19" s="4" t="e">
        <f t="shared" si="16"/>
        <v>#N/A</v>
      </c>
      <c r="I19" s="4" t="e">
        <f t="shared" si="16"/>
        <v>#N/A</v>
      </c>
      <c r="J19" s="4" t="e">
        <f t="shared" si="16"/>
        <v>#N/A</v>
      </c>
      <c r="K19" s="4" t="e">
        <f t="shared" si="16"/>
        <v>#N/A</v>
      </c>
      <c r="L19" s="4" t="e">
        <f t="shared" si="16"/>
        <v>#N/A</v>
      </c>
      <c r="M19" s="4" t="e">
        <f t="shared" si="16"/>
        <v>#N/A</v>
      </c>
      <c r="N19" s="4" t="e">
        <f t="shared" si="16"/>
        <v>#N/A</v>
      </c>
    </row>
    <row r="20" spans="1:14" s="4" customFormat="1" x14ac:dyDescent="0.3"/>
    <row r="21" spans="1:14" s="4" customFormat="1" x14ac:dyDescent="0.3">
      <c r="A21" s="4" t="s">
        <v>0</v>
      </c>
      <c r="B21" s="4" t="e">
        <f t="shared" ref="B21:N21" si="17">B19+B16</f>
        <v>#N/A</v>
      </c>
      <c r="C21" s="4" t="e">
        <f t="shared" si="17"/>
        <v>#N/A</v>
      </c>
      <c r="D21" s="4" t="e">
        <f t="shared" si="17"/>
        <v>#N/A</v>
      </c>
      <c r="E21" s="4" t="e">
        <f t="shared" si="17"/>
        <v>#N/A</v>
      </c>
      <c r="F21" s="4" t="e">
        <f t="shared" si="17"/>
        <v>#N/A</v>
      </c>
      <c r="G21" s="4" t="e">
        <f t="shared" si="17"/>
        <v>#N/A</v>
      </c>
      <c r="H21" s="4" t="e">
        <f t="shared" si="17"/>
        <v>#N/A</v>
      </c>
      <c r="I21" s="4" t="e">
        <f t="shared" si="17"/>
        <v>#N/A</v>
      </c>
      <c r="J21" s="4" t="e">
        <f t="shared" si="17"/>
        <v>#N/A</v>
      </c>
      <c r="K21" s="4" t="e">
        <f t="shared" si="17"/>
        <v>#N/A</v>
      </c>
      <c r="L21" s="4" t="e">
        <f t="shared" si="17"/>
        <v>#N/A</v>
      </c>
      <c r="M21" s="4" t="e">
        <f t="shared" si="17"/>
        <v>#N/A</v>
      </c>
      <c r="N21" s="4" t="e">
        <f t="shared" si="17"/>
        <v>#N/A</v>
      </c>
    </row>
    <row r="22" spans="1:14" s="4" customFormat="1" x14ac:dyDescent="0.3">
      <c r="A22" s="4" t="s">
        <v>37</v>
      </c>
      <c r="B22" s="4" t="e">
        <f t="shared" ref="B22:N22" si="18">IF(B17&gt;0,B17,0)</f>
        <v>#N/A</v>
      </c>
      <c r="C22" s="4" t="e">
        <f t="shared" si="18"/>
        <v>#N/A</v>
      </c>
      <c r="D22" s="4" t="e">
        <f t="shared" si="18"/>
        <v>#N/A</v>
      </c>
      <c r="E22" s="4" t="e">
        <f t="shared" si="18"/>
        <v>#N/A</v>
      </c>
      <c r="F22" s="4" t="e">
        <f t="shared" si="18"/>
        <v>#N/A</v>
      </c>
      <c r="G22" s="4" t="e">
        <f t="shared" si="18"/>
        <v>#N/A</v>
      </c>
      <c r="H22" s="4" t="e">
        <f t="shared" si="18"/>
        <v>#N/A</v>
      </c>
      <c r="I22" s="4" t="e">
        <f t="shared" si="18"/>
        <v>#N/A</v>
      </c>
      <c r="J22" s="4" t="e">
        <f t="shared" si="18"/>
        <v>#N/A</v>
      </c>
      <c r="K22" s="4" t="e">
        <f t="shared" si="18"/>
        <v>#N/A</v>
      </c>
      <c r="L22" s="4" t="e">
        <f t="shared" si="18"/>
        <v>#N/A</v>
      </c>
      <c r="M22" s="4" t="e">
        <f t="shared" si="18"/>
        <v>#N/A</v>
      </c>
      <c r="N22" s="4" t="e">
        <f t="shared" si="18"/>
        <v>#N/A</v>
      </c>
    </row>
    <row r="23" spans="1:14" s="4" customFormat="1" x14ac:dyDescent="0.3">
      <c r="A23" s="4" t="s">
        <v>38</v>
      </c>
      <c r="B23" s="4" t="e">
        <f t="shared" ref="B23:N23" si="19">IF(B17&lt;0,B17,0)</f>
        <v>#N/A</v>
      </c>
      <c r="C23" s="4" t="e">
        <f t="shared" si="19"/>
        <v>#N/A</v>
      </c>
      <c r="D23" s="4" t="e">
        <f t="shared" si="19"/>
        <v>#N/A</v>
      </c>
      <c r="E23" s="4" t="e">
        <f t="shared" si="19"/>
        <v>#N/A</v>
      </c>
      <c r="F23" s="4" t="e">
        <f t="shared" si="19"/>
        <v>#N/A</v>
      </c>
      <c r="G23" s="4" t="e">
        <f t="shared" si="19"/>
        <v>#N/A</v>
      </c>
      <c r="H23" s="4" t="e">
        <f t="shared" si="19"/>
        <v>#N/A</v>
      </c>
      <c r="I23" s="4" t="e">
        <f t="shared" si="19"/>
        <v>#N/A</v>
      </c>
      <c r="J23" s="4" t="e">
        <f t="shared" si="19"/>
        <v>#N/A</v>
      </c>
      <c r="K23" s="4" t="e">
        <f t="shared" si="19"/>
        <v>#N/A</v>
      </c>
      <c r="L23" s="4" t="e">
        <f t="shared" si="19"/>
        <v>#N/A</v>
      </c>
      <c r="M23" s="4" t="e">
        <f t="shared" si="19"/>
        <v>#N/A</v>
      </c>
      <c r="N23" s="4" t="e">
        <f t="shared" si="19"/>
        <v>#N/A</v>
      </c>
    </row>
    <row r="24" spans="1:14" s="4" customFormat="1" x14ac:dyDescent="0.3"/>
    <row r="25" spans="1:14" s="4" customFormat="1" x14ac:dyDescent="0.3">
      <c r="A25" s="4" t="s">
        <v>39</v>
      </c>
      <c r="B25" s="4" t="e">
        <f>IF(B1,-Budget!$B$14/CHOOSE(SummarizeByIndex,365,365/7,12,1),NA())</f>
        <v>#N/A</v>
      </c>
      <c r="C25" s="4" t="e">
        <f>IF(OR(ActCum="Actual",ISNA(B25)),0,B25)+IF(C1,-Budget!$B$14/CHOOSE(SummarizeByIndex,365,365/7,12,1),NA())</f>
        <v>#N/A</v>
      </c>
      <c r="D25" s="4" t="e">
        <f>IF(OR(ActCum="Actual",ISNA(C25)),0,C25)+IF(D1,-Budget!$B$14/CHOOSE(SummarizeByIndex,365,365/7,12,1),NA())</f>
        <v>#N/A</v>
      </c>
      <c r="E25" s="4" t="e">
        <f>IF(OR(ActCum="Actual",ISNA(D25)),0,D25)+IF(E1,-Budget!$B$14/CHOOSE(SummarizeByIndex,365,365/7,12,1),NA())</f>
        <v>#N/A</v>
      </c>
      <c r="F25" s="4" t="e">
        <f>IF(OR(ActCum="Actual",ISNA(E25)),0,E25)+IF(F1,-Budget!$B$14/CHOOSE(SummarizeByIndex,365,365/7,12,1),NA())</f>
        <v>#N/A</v>
      </c>
      <c r="G25" s="4" t="e">
        <f>IF(OR(ActCum="Actual",ISNA(F25)),0,F25)+IF(G1,-Budget!$B$14/CHOOSE(SummarizeByIndex,365,365/7,12,1),NA())</f>
        <v>#N/A</v>
      </c>
      <c r="H25" s="4" t="e">
        <f>IF(OR(ActCum="Actual",ISNA(G25)),0,G25)+IF(H1,-Budget!$B$14/CHOOSE(SummarizeByIndex,365,365/7,12,1),NA())</f>
        <v>#N/A</v>
      </c>
      <c r="I25" s="4" t="e">
        <f>IF(OR(ActCum="Actual",ISNA(H25)),0,H25)+IF(I1,-Budget!$B$14/CHOOSE(SummarizeByIndex,365,365/7,12,1),NA())</f>
        <v>#N/A</v>
      </c>
      <c r="J25" s="4" t="e">
        <f>IF(OR(ActCum="Actual",ISNA(I25)),0,I25)+IF(J1,-Budget!$B$14/CHOOSE(SummarizeByIndex,365,365/7,12,1),NA())</f>
        <v>#N/A</v>
      </c>
      <c r="K25" s="4" t="e">
        <f>IF(OR(ActCum="Actual",ISNA(J25)),0,J25)+IF(K1,-Budget!$B$14/CHOOSE(SummarizeByIndex,365,365/7,12,1),NA())</f>
        <v>#N/A</v>
      </c>
      <c r="L25" s="4" t="e">
        <f>IF(OR(ActCum="Actual",ISNA(K25)),0,K25)+IF(L1,-Budget!$B$14/CHOOSE(SummarizeByIndex,365,365/7,12,1),NA())</f>
        <v>#N/A</v>
      </c>
      <c r="M25" s="4" t="e">
        <f>IF(OR(ActCum="Actual",ISNA(L25)),0,L25)+IF(M1,-Budget!$B$14/CHOOSE(SummarizeByIndex,365,365/7,12,1),NA())</f>
        <v>#N/A</v>
      </c>
      <c r="N25" s="4" t="e">
        <f>IF(OR(ActCum="Actual",ISNA(M25)),0,M25)+IF(N1,-Budget!$B$14/CHOOSE(SummarizeByIndex,365,365/7,12,1),NA())</f>
        <v>#N/A</v>
      </c>
    </row>
    <row r="26" spans="1:14" s="4" customFormat="1" x14ac:dyDescent="0.3">
      <c r="A26" s="4" t="s">
        <v>40</v>
      </c>
      <c r="B26" s="4" t="e">
        <f>IF(B1,Budget!$B$15/CHOOSE(SummarizeByIndex,365,365/7,12,1),NA())</f>
        <v>#N/A</v>
      </c>
      <c r="C26" s="4" t="e">
        <f>IF(OR(ActCum="Actual",ISNA(B26)),0,B26)+IF(C1,Budget!$B$15/CHOOSE(SummarizeByIndex,365,365/7,12,1),NA())</f>
        <v>#N/A</v>
      </c>
      <c r="D26" s="4" t="e">
        <f>IF(OR(ActCum="Actual",ISNA(C26)),0,C26)+IF(D1,Budget!$B$15/CHOOSE(SummarizeByIndex,365,365/7,12,1),NA())</f>
        <v>#N/A</v>
      </c>
      <c r="E26" s="4" t="e">
        <f>IF(OR(ActCum="Actual",ISNA(D26)),0,D26)+IF(E1,Budget!$B$15/CHOOSE(SummarizeByIndex,365,365/7,12,1),NA())</f>
        <v>#N/A</v>
      </c>
      <c r="F26" s="4" t="e">
        <f>IF(OR(ActCum="Actual",ISNA(E26)),0,E26)+IF(F1,Budget!$B$15/CHOOSE(SummarizeByIndex,365,365/7,12,1),NA())</f>
        <v>#N/A</v>
      </c>
      <c r="G26" s="4" t="e">
        <f>IF(OR(ActCum="Actual",ISNA(F26)),0,F26)+IF(G1,Budget!$B$15/CHOOSE(SummarizeByIndex,365,365/7,12,1),NA())</f>
        <v>#N/A</v>
      </c>
      <c r="H26" s="4" t="e">
        <f>IF(OR(ActCum="Actual",ISNA(G26)),0,G26)+IF(H1,Budget!$B$15/CHOOSE(SummarizeByIndex,365,365/7,12,1),NA())</f>
        <v>#N/A</v>
      </c>
      <c r="I26" s="4" t="e">
        <f>IF(OR(ActCum="Actual",ISNA(H26)),0,H26)+IF(I1,Budget!$B$15/CHOOSE(SummarizeByIndex,365,365/7,12,1),NA())</f>
        <v>#N/A</v>
      </c>
      <c r="J26" s="4" t="e">
        <f>IF(OR(ActCum="Actual",ISNA(I26)),0,I26)+IF(J1,Budget!$B$15/CHOOSE(SummarizeByIndex,365,365/7,12,1),NA())</f>
        <v>#N/A</v>
      </c>
      <c r="K26" s="4" t="e">
        <f>IF(OR(ActCum="Actual",ISNA(J26)),0,J26)+IF(K1,Budget!$B$15/CHOOSE(SummarizeByIndex,365,365/7,12,1),NA())</f>
        <v>#N/A</v>
      </c>
      <c r="L26" s="4" t="e">
        <f>IF(OR(ActCum="Actual",ISNA(K26)),0,K26)+IF(L1,Budget!$B$15/CHOOSE(SummarizeByIndex,365,365/7,12,1),NA())</f>
        <v>#N/A</v>
      </c>
      <c r="M26" s="4" t="e">
        <f>IF(OR(ActCum="Actual",ISNA(L26)),0,L26)+IF(M1,Budget!$B$15/CHOOSE(SummarizeByIndex,365,365/7,12,1),NA())</f>
        <v>#N/A</v>
      </c>
      <c r="N26" s="4" t="e">
        <f>IF(OR(ActCum="Actual",ISNA(M26)),0,M26)+IF(N1,Budget!$B$15/CHOOSE(SummarizeByIndex,365,365/7,12,1),NA())</f>
        <v>#N/A</v>
      </c>
    </row>
    <row r="27" spans="1:14" s="4" customFormat="1" x14ac:dyDescent="0.3">
      <c r="A27" s="4" t="str">
        <f>"Budget"&amp;A17</f>
        <v>BudgetSelected</v>
      </c>
      <c r="B27" s="4" t="e">
        <f t="shared" ref="B27:N27" si="20">IF(B1,SUMPRODUCT(Budgets,--Selected)/CHOOSE(_xlfn.SINGLE(SummarizeByIndex),365,365/7,12,1),NA())</f>
        <v>#N/A</v>
      </c>
      <c r="C27" s="4" t="e">
        <f t="shared" si="20"/>
        <v>#N/A</v>
      </c>
      <c r="D27" s="4" t="e">
        <f t="shared" si="20"/>
        <v>#N/A</v>
      </c>
      <c r="E27" s="4" t="e">
        <f t="shared" si="20"/>
        <v>#N/A</v>
      </c>
      <c r="F27" s="4" t="e">
        <f t="shared" si="20"/>
        <v>#N/A</v>
      </c>
      <c r="G27" s="4" t="e">
        <f t="shared" si="20"/>
        <v>#N/A</v>
      </c>
      <c r="H27" s="4" t="e">
        <f t="shared" si="20"/>
        <v>#N/A</v>
      </c>
      <c r="I27" s="4" t="e">
        <f t="shared" si="20"/>
        <v>#N/A</v>
      </c>
      <c r="J27" s="4" t="e">
        <f t="shared" si="20"/>
        <v>#N/A</v>
      </c>
      <c r="K27" s="4" t="e">
        <f t="shared" si="20"/>
        <v>#N/A</v>
      </c>
      <c r="L27" s="4" t="e">
        <f t="shared" si="20"/>
        <v>#N/A</v>
      </c>
      <c r="M27" s="4" t="e">
        <f t="shared" si="20"/>
        <v>#N/A</v>
      </c>
      <c r="N27" s="4" t="e">
        <f t="shared" si="20"/>
        <v>#N/A</v>
      </c>
    </row>
    <row r="28" spans="1:14" s="4" customFormat="1" x14ac:dyDescent="0.3"/>
    <row r="29" spans="1:14" s="4" customFormat="1" x14ac:dyDescent="0.3">
      <c r="A29" s="4" t="str">
        <f>"Plot"&amp;A17</f>
        <v>PlotSelected</v>
      </c>
      <c r="B29" s="4" t="e">
        <f>IF(_xlfn.SINGLE(ActCum)="Actual",B17,IF(ISNA(B17),0,B17))</f>
        <v>#N/A</v>
      </c>
      <c r="C29" s="4" t="e">
        <f t="shared" ref="C29:N29" si="21">IF(_xlfn.SINGLE(ActCum)="Actual",C17,B29+IF(ISNA(C17),0,C17))</f>
        <v>#N/A</v>
      </c>
      <c r="D29" s="4" t="e">
        <f t="shared" si="21"/>
        <v>#N/A</v>
      </c>
      <c r="E29" s="4" t="e">
        <f t="shared" si="21"/>
        <v>#N/A</v>
      </c>
      <c r="F29" s="4" t="e">
        <f t="shared" si="21"/>
        <v>#N/A</v>
      </c>
      <c r="G29" s="4" t="e">
        <f t="shared" si="21"/>
        <v>#N/A</v>
      </c>
      <c r="H29" s="4" t="e">
        <f t="shared" si="21"/>
        <v>#N/A</v>
      </c>
      <c r="I29" s="4" t="e">
        <f t="shared" si="21"/>
        <v>#N/A</v>
      </c>
      <c r="J29" s="4" t="e">
        <f t="shared" si="21"/>
        <v>#N/A</v>
      </c>
      <c r="K29" s="4" t="e">
        <f t="shared" si="21"/>
        <v>#N/A</v>
      </c>
      <c r="L29" s="4" t="e">
        <f t="shared" si="21"/>
        <v>#N/A</v>
      </c>
      <c r="M29" s="4" t="e">
        <f t="shared" si="21"/>
        <v>#N/A</v>
      </c>
      <c r="N29" s="4" t="e">
        <f t="shared" si="21"/>
        <v>#N/A</v>
      </c>
    </row>
    <row r="30" spans="1:14" s="4" customFormat="1" x14ac:dyDescent="0.3">
      <c r="A30" s="4" t="str">
        <f>"Plot"&amp;A27</f>
        <v>PlotBudgetSelected</v>
      </c>
      <c r="B30" s="4" t="e">
        <f>IF(_xlfn.SINGLE(ActCum)="Actual",B27,IF(ISNA(B27),0,B27))</f>
        <v>#N/A</v>
      </c>
      <c r="C30" s="4" t="e">
        <f t="shared" ref="C30:N30" si="22">IF(_xlfn.SINGLE(ActCum)="Actual",C27,B30+IF(ISNA(C27),0,C27))</f>
        <v>#N/A</v>
      </c>
      <c r="D30" s="4" t="e">
        <f t="shared" si="22"/>
        <v>#N/A</v>
      </c>
      <c r="E30" s="4" t="e">
        <f t="shared" si="22"/>
        <v>#N/A</v>
      </c>
      <c r="F30" s="4" t="e">
        <f t="shared" si="22"/>
        <v>#N/A</v>
      </c>
      <c r="G30" s="4" t="e">
        <f t="shared" si="22"/>
        <v>#N/A</v>
      </c>
      <c r="H30" s="4" t="e">
        <f t="shared" si="22"/>
        <v>#N/A</v>
      </c>
      <c r="I30" s="4" t="e">
        <f t="shared" si="22"/>
        <v>#N/A</v>
      </c>
      <c r="J30" s="4" t="e">
        <f t="shared" si="22"/>
        <v>#N/A</v>
      </c>
      <c r="K30" s="4" t="e">
        <f t="shared" si="22"/>
        <v>#N/A</v>
      </c>
      <c r="L30" s="4" t="e">
        <f t="shared" si="22"/>
        <v>#N/A</v>
      </c>
      <c r="M30" s="4" t="e">
        <f t="shared" si="22"/>
        <v>#N/A</v>
      </c>
      <c r="N30" s="4" t="e">
        <f t="shared" si="22"/>
        <v>#N/A</v>
      </c>
    </row>
  </sheetData>
  <pageMargins left="0" right="0" top="3.9763779527559058E-2" bottom="3.9763779527559058E-2" header="0" footer="0"/>
  <pageSetup paperSize="0" fitToWidth="0" fitToHeight="0" pageOrder="overThenDown" orientation="landscape" useFirstPageNumber="1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ExpenditureData</vt:lpstr>
      <vt:lpstr>IncomeData</vt:lpstr>
      <vt:lpstr>Budget</vt:lpstr>
      <vt:lpstr>Settings</vt:lpstr>
      <vt:lpstr>Calculations</vt:lpstr>
      <vt:lpstr>ActCum</vt:lpstr>
      <vt:lpstr>ActCumIndex</vt:lpstr>
      <vt:lpstr>Budgets</vt:lpstr>
      <vt:lpstr>Heads</vt:lpstr>
      <vt:lpstr>Selected</vt:lpstr>
      <vt:lpstr>SummarizeBy</vt:lpstr>
      <vt:lpstr>SummarizeByIndex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Sprunken</dc:creator>
  <cp:lastModifiedBy>Super</cp:lastModifiedBy>
  <cp:revision>36</cp:revision>
  <cp:lastPrinted>2023-02-13T05:56:00Z</cp:lastPrinted>
  <dcterms:created xsi:type="dcterms:W3CDTF">2010-06-04T18:37:27Z</dcterms:created>
  <dcterms:modified xsi:type="dcterms:W3CDTF">2023-02-13T05:56:06Z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2023-02-13T05:56:06Z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f6b65525-1ac2-4bc9-89a7-13a7bd99acb0</vt:lpwstr>
  </property>
  <property fmtid="{D5CDD505-2E9C-101B-9397-08002B2CF9AE}" pid="8" name="MSIP_Label_defa4170-0d19-0005-0004-bc88714345d2_ContentBits">
    <vt:lpwstr>0</vt:lpwstr>
  </property>
</Properties>
</file>