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F:\NEST9\Feb\uploading\personal budget\"/>
    </mc:Choice>
  </mc:AlternateContent>
  <xr:revisionPtr revIDLastSave="0" documentId="13_ncr:1_{5242F1CA-A75D-4A1F-B454-B5949C614C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udget" sheetId="1" r:id="rId1"/>
  </sheets>
  <definedNames>
    <definedName name="_xlnm.Print_Area" localSheetId="0">Budget!$A$1:$O$119</definedName>
    <definedName name="valuevx">42.314159</definedName>
    <definedName name="vertex42_copyright" hidden="1">"© 2008-2019 Vertex42 LLC"</definedName>
    <definedName name="vertex42_id" hidden="1">"personal-budget-spreadsheet.xlsx"</definedName>
    <definedName name="vertex42_title" hidden="1">"Personal Budget Spreadsheet"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3" i="1" l="1"/>
  <c r="O83" i="1" s="1"/>
  <c r="N81" i="1"/>
  <c r="O81" i="1" s="1"/>
  <c r="N82" i="1"/>
  <c r="O82" i="1" s="1"/>
  <c r="N76" i="1"/>
  <c r="O76" i="1" s="1"/>
  <c r="N77" i="1"/>
  <c r="O77" i="1" s="1"/>
  <c r="E72" i="1" l="1"/>
  <c r="B72" i="1"/>
  <c r="B53" i="1"/>
  <c r="C53" i="1"/>
  <c r="D53" i="1"/>
  <c r="E53" i="1"/>
  <c r="F53" i="1"/>
  <c r="G53" i="1"/>
  <c r="H53" i="1"/>
  <c r="I53" i="1"/>
  <c r="J53" i="1"/>
  <c r="K53" i="1"/>
  <c r="L53" i="1"/>
  <c r="M53" i="1"/>
  <c r="C60" i="1"/>
  <c r="B60" i="1"/>
  <c r="M17" i="1" l="1"/>
  <c r="L17" i="1"/>
  <c r="K17" i="1"/>
  <c r="J17" i="1"/>
  <c r="I17" i="1"/>
  <c r="H17" i="1"/>
  <c r="G17" i="1"/>
  <c r="F17" i="1"/>
  <c r="E17" i="1"/>
  <c r="D17" i="1"/>
  <c r="C17" i="1"/>
  <c r="B17" i="1"/>
  <c r="B33" i="1"/>
  <c r="C43" i="1" l="1"/>
  <c r="D43" i="1"/>
  <c r="E43" i="1"/>
  <c r="F43" i="1"/>
  <c r="G43" i="1"/>
  <c r="H43" i="1"/>
  <c r="I43" i="1"/>
  <c r="J43" i="1"/>
  <c r="K43" i="1"/>
  <c r="L43" i="1"/>
  <c r="M43" i="1"/>
  <c r="B43" i="1"/>
  <c r="C33" i="1"/>
  <c r="D33" i="1"/>
  <c r="E33" i="1"/>
  <c r="F33" i="1"/>
  <c r="G33" i="1"/>
  <c r="H33" i="1"/>
  <c r="I33" i="1"/>
  <c r="J33" i="1"/>
  <c r="K33" i="1"/>
  <c r="L33" i="1"/>
  <c r="M33" i="1"/>
  <c r="N27" i="1"/>
  <c r="A119" i="1"/>
  <c r="A112" i="1"/>
  <c r="A105" i="1"/>
  <c r="A95" i="1"/>
  <c r="A86" i="1"/>
  <c r="A72" i="1"/>
  <c r="A60" i="1"/>
  <c r="A53" i="1"/>
  <c r="A43" i="1"/>
  <c r="A33" i="1"/>
  <c r="C119" i="1"/>
  <c r="D119" i="1"/>
  <c r="E119" i="1"/>
  <c r="F119" i="1"/>
  <c r="G119" i="1"/>
  <c r="H119" i="1"/>
  <c r="I119" i="1"/>
  <c r="J119" i="1"/>
  <c r="K119" i="1"/>
  <c r="L119" i="1"/>
  <c r="M119" i="1"/>
  <c r="B119" i="1"/>
  <c r="C112" i="1"/>
  <c r="D112" i="1"/>
  <c r="E112" i="1"/>
  <c r="F112" i="1"/>
  <c r="G112" i="1"/>
  <c r="H112" i="1"/>
  <c r="I112" i="1"/>
  <c r="J112" i="1"/>
  <c r="K112" i="1"/>
  <c r="L112" i="1"/>
  <c r="M112" i="1"/>
  <c r="B112" i="1"/>
  <c r="C105" i="1"/>
  <c r="D105" i="1"/>
  <c r="E105" i="1"/>
  <c r="F105" i="1"/>
  <c r="G105" i="1"/>
  <c r="H105" i="1"/>
  <c r="I105" i="1"/>
  <c r="J105" i="1"/>
  <c r="K105" i="1"/>
  <c r="L105" i="1"/>
  <c r="M105" i="1"/>
  <c r="B105" i="1"/>
  <c r="C95" i="1"/>
  <c r="D95" i="1"/>
  <c r="E95" i="1"/>
  <c r="F95" i="1"/>
  <c r="G95" i="1"/>
  <c r="H95" i="1"/>
  <c r="I95" i="1"/>
  <c r="J95" i="1"/>
  <c r="K95" i="1"/>
  <c r="L95" i="1"/>
  <c r="M95" i="1"/>
  <c r="B95" i="1"/>
  <c r="C86" i="1"/>
  <c r="D86" i="1"/>
  <c r="E86" i="1"/>
  <c r="F86" i="1"/>
  <c r="G86" i="1"/>
  <c r="H86" i="1"/>
  <c r="I86" i="1"/>
  <c r="J86" i="1"/>
  <c r="K86" i="1"/>
  <c r="L86" i="1"/>
  <c r="M86" i="1"/>
  <c r="B86" i="1"/>
  <c r="C72" i="1"/>
  <c r="D72" i="1"/>
  <c r="F72" i="1"/>
  <c r="G72" i="1"/>
  <c r="H72" i="1"/>
  <c r="I72" i="1"/>
  <c r="J72" i="1"/>
  <c r="K72" i="1"/>
  <c r="L72" i="1"/>
  <c r="M72" i="1"/>
  <c r="D60" i="1"/>
  <c r="E60" i="1"/>
  <c r="F60" i="1"/>
  <c r="G60" i="1"/>
  <c r="H60" i="1"/>
  <c r="I60" i="1"/>
  <c r="J60" i="1"/>
  <c r="K60" i="1"/>
  <c r="L60" i="1"/>
  <c r="M60" i="1"/>
  <c r="B4" i="1"/>
  <c r="C4" i="1"/>
  <c r="D4" i="1"/>
  <c r="E4" i="1"/>
  <c r="F4" i="1"/>
  <c r="G4" i="1"/>
  <c r="H4" i="1"/>
  <c r="I4" i="1"/>
  <c r="J4" i="1"/>
  <c r="K4" i="1"/>
  <c r="L4" i="1"/>
  <c r="M4" i="1"/>
  <c r="A17" i="1"/>
  <c r="B5" i="1" l="1"/>
  <c r="J5" i="1"/>
  <c r="F5" i="1"/>
  <c r="M5" i="1"/>
  <c r="I5" i="1"/>
  <c r="E5" i="1"/>
  <c r="L5" i="1"/>
  <c r="H5" i="1"/>
  <c r="D5" i="1"/>
  <c r="K5" i="1"/>
  <c r="G5" i="1"/>
  <c r="C5" i="1"/>
  <c r="N116" i="1"/>
  <c r="O116" i="1" s="1"/>
  <c r="N117" i="1"/>
  <c r="O117" i="1" s="1"/>
  <c r="N118" i="1"/>
  <c r="O118" i="1" s="1"/>
  <c r="N115" i="1"/>
  <c r="N109" i="1"/>
  <c r="O109" i="1" s="1"/>
  <c r="N110" i="1"/>
  <c r="O110" i="1" s="1"/>
  <c r="N111" i="1"/>
  <c r="O111" i="1" s="1"/>
  <c r="N108" i="1"/>
  <c r="N99" i="1"/>
  <c r="O99" i="1" s="1"/>
  <c r="N100" i="1"/>
  <c r="O100" i="1" s="1"/>
  <c r="N101" i="1"/>
  <c r="O101" i="1" s="1"/>
  <c r="N102" i="1"/>
  <c r="O102" i="1" s="1"/>
  <c r="N103" i="1"/>
  <c r="O103" i="1" s="1"/>
  <c r="N104" i="1"/>
  <c r="O104" i="1" s="1"/>
  <c r="N98" i="1"/>
  <c r="N90" i="1"/>
  <c r="O90" i="1" s="1"/>
  <c r="N91" i="1"/>
  <c r="O91" i="1" s="1"/>
  <c r="N92" i="1"/>
  <c r="O92" i="1" s="1"/>
  <c r="N93" i="1"/>
  <c r="O93" i="1" s="1"/>
  <c r="N94" i="1"/>
  <c r="O94" i="1" s="1"/>
  <c r="N89" i="1"/>
  <c r="O89" i="1" s="1"/>
  <c r="N75" i="1"/>
  <c r="O75" i="1" s="1"/>
  <c r="N78" i="1"/>
  <c r="O78" i="1" s="1"/>
  <c r="N79" i="1"/>
  <c r="O79" i="1" s="1"/>
  <c r="N80" i="1"/>
  <c r="O80" i="1" s="1"/>
  <c r="N84" i="1"/>
  <c r="O84" i="1" s="1"/>
  <c r="N85" i="1"/>
  <c r="O85" i="1" s="1"/>
  <c r="N64" i="1"/>
  <c r="O64" i="1" s="1"/>
  <c r="N65" i="1"/>
  <c r="O65" i="1" s="1"/>
  <c r="N66" i="1"/>
  <c r="O66" i="1" s="1"/>
  <c r="N67" i="1"/>
  <c r="O67" i="1" s="1"/>
  <c r="N68" i="1"/>
  <c r="O68" i="1" s="1"/>
  <c r="N69" i="1"/>
  <c r="O69" i="1" s="1"/>
  <c r="N70" i="1"/>
  <c r="O70" i="1" s="1"/>
  <c r="N71" i="1"/>
  <c r="O71" i="1" s="1"/>
  <c r="N63" i="1"/>
  <c r="O63" i="1" s="1"/>
  <c r="N57" i="1"/>
  <c r="O57" i="1" s="1"/>
  <c r="N58" i="1"/>
  <c r="O58" i="1" s="1"/>
  <c r="N59" i="1"/>
  <c r="O59" i="1" s="1"/>
  <c r="N56" i="1"/>
  <c r="N47" i="1"/>
  <c r="O47" i="1" s="1"/>
  <c r="N48" i="1"/>
  <c r="O48" i="1" s="1"/>
  <c r="N49" i="1"/>
  <c r="O49" i="1" s="1"/>
  <c r="N50" i="1"/>
  <c r="O50" i="1" s="1"/>
  <c r="N51" i="1"/>
  <c r="O51" i="1" s="1"/>
  <c r="N52" i="1"/>
  <c r="O52" i="1" s="1"/>
  <c r="N46" i="1"/>
  <c r="N37" i="1"/>
  <c r="O37" i="1" s="1"/>
  <c r="N38" i="1"/>
  <c r="O38" i="1" s="1"/>
  <c r="N39" i="1"/>
  <c r="O39" i="1" s="1"/>
  <c r="N40" i="1"/>
  <c r="O40" i="1" s="1"/>
  <c r="N41" i="1"/>
  <c r="O41" i="1" s="1"/>
  <c r="N42" i="1"/>
  <c r="O42" i="1" s="1"/>
  <c r="N36" i="1"/>
  <c r="N21" i="1"/>
  <c r="O21" i="1" s="1"/>
  <c r="N22" i="1"/>
  <c r="O22" i="1" s="1"/>
  <c r="N23" i="1"/>
  <c r="O23" i="1" s="1"/>
  <c r="N24" i="1"/>
  <c r="O24" i="1" s="1"/>
  <c r="N25" i="1"/>
  <c r="O25" i="1" s="1"/>
  <c r="N26" i="1"/>
  <c r="O26" i="1" s="1"/>
  <c r="O27" i="1"/>
  <c r="N28" i="1"/>
  <c r="O28" i="1" s="1"/>
  <c r="N29" i="1"/>
  <c r="O29" i="1" s="1"/>
  <c r="N30" i="1"/>
  <c r="O30" i="1" s="1"/>
  <c r="N31" i="1"/>
  <c r="O31" i="1" s="1"/>
  <c r="N32" i="1"/>
  <c r="O32" i="1" s="1"/>
  <c r="N20" i="1"/>
  <c r="N11" i="1"/>
  <c r="O11" i="1" s="1"/>
  <c r="N12" i="1"/>
  <c r="O12" i="1" s="1"/>
  <c r="N13" i="1"/>
  <c r="O13" i="1" s="1"/>
  <c r="N14" i="1"/>
  <c r="O14" i="1" s="1"/>
  <c r="N15" i="1"/>
  <c r="O15" i="1" s="1"/>
  <c r="N16" i="1"/>
  <c r="O16" i="1" s="1"/>
  <c r="N10" i="1"/>
  <c r="N60" i="1" l="1"/>
  <c r="O60" i="1" s="1"/>
  <c r="O46" i="1"/>
  <c r="N53" i="1"/>
  <c r="O53" i="1" s="1"/>
  <c r="N17" i="1"/>
  <c r="O17" i="1" s="1"/>
  <c r="O20" i="1"/>
  <c r="N33" i="1"/>
  <c r="O36" i="1"/>
  <c r="N43" i="1"/>
  <c r="O43" i="1" s="1"/>
  <c r="O98" i="1"/>
  <c r="N105" i="1"/>
  <c r="O105" i="1" s="1"/>
  <c r="N95" i="1"/>
  <c r="O95" i="1" s="1"/>
  <c r="N86" i="1"/>
  <c r="O86" i="1" s="1"/>
  <c r="O108" i="1"/>
  <c r="N112" i="1"/>
  <c r="O112" i="1" s="1"/>
  <c r="O115" i="1"/>
  <c r="N119" i="1"/>
  <c r="O119" i="1" s="1"/>
  <c r="O56" i="1"/>
  <c r="N72" i="1"/>
  <c r="O72" i="1" s="1"/>
  <c r="O10" i="1"/>
  <c r="M6" i="1"/>
  <c r="E6" i="1"/>
  <c r="L6" i="1"/>
  <c r="I6" i="1"/>
  <c r="G6" i="1"/>
  <c r="H6" i="1"/>
  <c r="J6" i="1"/>
  <c r="F6" i="1"/>
  <c r="K6" i="1"/>
  <c r="D6" i="1"/>
  <c r="N4" i="1"/>
  <c r="O4" i="1" s="1"/>
  <c r="C6" i="1"/>
  <c r="N5" i="1" l="1"/>
  <c r="O5" i="1" s="1"/>
  <c r="B7" i="1"/>
  <c r="C7" i="1" s="1"/>
  <c r="D7" i="1" s="1"/>
  <c r="E7" i="1" s="1"/>
  <c r="F7" i="1" s="1"/>
  <c r="G7" i="1" s="1"/>
  <c r="H7" i="1" s="1"/>
  <c r="I7" i="1" s="1"/>
  <c r="J7" i="1" s="1"/>
  <c r="K7" i="1" s="1"/>
  <c r="L7" i="1" s="1"/>
  <c r="M7" i="1" s="1"/>
  <c r="B6" i="1"/>
  <c r="N6" i="1" s="1"/>
  <c r="O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</author>
  </authors>
  <commentList>
    <comment ref="A6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NET</t>
        </r>
        <r>
          <rPr>
            <sz val="8"/>
            <color indexed="81"/>
            <rFont val="Tahoma"/>
            <family val="2"/>
          </rPr>
          <t>:
Income - Expenses</t>
        </r>
      </text>
    </comment>
  </commentList>
</comments>
</file>

<file path=xl/sharedStrings.xml><?xml version="1.0" encoding="utf-8"?>
<sst xmlns="http://schemas.openxmlformats.org/spreadsheetml/2006/main" count="264" uniqueCount="99">
  <si>
    <t>Postage</t>
  </si>
  <si>
    <t>INCOME</t>
  </si>
  <si>
    <t>Total Income</t>
  </si>
  <si>
    <t>Total Expenses</t>
  </si>
  <si>
    <t>Interest Income</t>
  </si>
  <si>
    <t>Dividends</t>
  </si>
  <si>
    <t>Clothing</t>
  </si>
  <si>
    <t>Groceries</t>
  </si>
  <si>
    <t>Gifts Given</t>
  </si>
  <si>
    <t>Gifts Received</t>
  </si>
  <si>
    <t>Wages &amp; Tips</t>
  </si>
  <si>
    <t>Transfer From Savings</t>
  </si>
  <si>
    <t>MISCELLANEOUS</t>
  </si>
  <si>
    <t>HOME EXPENSES</t>
  </si>
  <si>
    <t>Electricity</t>
  </si>
  <si>
    <t>Internet</t>
  </si>
  <si>
    <t>Other</t>
  </si>
  <si>
    <t>Improvements</t>
  </si>
  <si>
    <t>Phone</t>
  </si>
  <si>
    <t>TRANSPORTATION</t>
  </si>
  <si>
    <t>Vehicle Payments</t>
  </si>
  <si>
    <t>Fuel</t>
  </si>
  <si>
    <t>Repairs</t>
  </si>
  <si>
    <t>HEALTH</t>
  </si>
  <si>
    <t>Doctor/Dentist</t>
  </si>
  <si>
    <t>Medicine/Drugs</t>
  </si>
  <si>
    <t>Health Club Dues</t>
  </si>
  <si>
    <t>ENTERTAINMENT</t>
  </si>
  <si>
    <t>Newspaper</t>
  </si>
  <si>
    <t>Magazines</t>
  </si>
  <si>
    <t>Hobbies</t>
  </si>
  <si>
    <t>SUBSCRIPTIONS</t>
  </si>
  <si>
    <t>DAILY LIVING</t>
  </si>
  <si>
    <t>Personal Supplies</t>
  </si>
  <si>
    <t>Charitable Donations</t>
  </si>
  <si>
    <t>Religious Donations</t>
  </si>
  <si>
    <t>Bank Fees</t>
  </si>
  <si>
    <t>Emergency Fund</t>
  </si>
  <si>
    <t>Investments</t>
  </si>
  <si>
    <t>SAVINGS</t>
  </si>
  <si>
    <t>OBLIGATIONS</t>
  </si>
  <si>
    <t>Federal Taxes</t>
  </si>
  <si>
    <t>State/Local Taxes</t>
  </si>
  <si>
    <t>Bus/Taxi/Train Fare</t>
  </si>
  <si>
    <t>Registration/License</t>
  </si>
  <si>
    <t>Maintenance/Supplies</t>
  </si>
  <si>
    <t>Lawn/Garden</t>
  </si>
  <si>
    <t>Furnishings/Appliances</t>
  </si>
  <si>
    <t>Cable/Satellite</t>
  </si>
  <si>
    <t>Water/Sewer/Trash</t>
  </si>
  <si>
    <t>Gas/Oil</t>
  </si>
  <si>
    <t>Mortgage/Rent</t>
  </si>
  <si>
    <t>Dining/Eating Out</t>
  </si>
  <si>
    <t>Salon/Barber</t>
  </si>
  <si>
    <t>CHARITY/GIFTS</t>
  </si>
  <si>
    <t>Cleaning</t>
  </si>
  <si>
    <t>Health Insurance</t>
  </si>
  <si>
    <t>Life Insurance</t>
  </si>
  <si>
    <t>Auto Insurance</t>
  </si>
  <si>
    <t>Home/Rental Insurance</t>
  </si>
  <si>
    <t>Vacation/Travel</t>
  </si>
  <si>
    <t>Veterinarian/Pet Care</t>
  </si>
  <si>
    <t>Pet Food</t>
  </si>
  <si>
    <t>Starting Balance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</si>
  <si>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</si>
  <si>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</si>
  <si>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</si>
  <si>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</si>
  <si>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</si>
  <si>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</si>
  <si>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</si>
  <si>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</si>
  <si>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</si>
  <si>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</si>
  <si>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</si>
  <si>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</si>
  <si>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</si>
  <si>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Projected End Balance</t>
  </si>
  <si>
    <t>Credit Card Debt</t>
  </si>
  <si>
    <t>Alimony/Child Support</t>
  </si>
  <si>
    <t>Education/Lessons</t>
  </si>
  <si>
    <t>Dues/Memberships</t>
  </si>
  <si>
    <t>Refunds/Reimbursements</t>
  </si>
  <si>
    <t>Avg</t>
  </si>
  <si>
    <t>Personal Budget Spreadsheet</t>
  </si>
  <si>
    <t>NET</t>
  </si>
  <si>
    <t>Fun Stuff</t>
  </si>
  <si>
    <t>Activities</t>
  </si>
  <si>
    <t>Media</t>
  </si>
  <si>
    <t>Books</t>
  </si>
  <si>
    <t>Games</t>
  </si>
  <si>
    <t>Outdoor Recreation</t>
  </si>
  <si>
    <t>Sports</t>
  </si>
  <si>
    <t>Toys/Gadgets</t>
  </si>
  <si>
    <t>Car Replacement</t>
  </si>
  <si>
    <t>Retirement Fund</t>
  </si>
  <si>
    <t>Education Fund</t>
  </si>
  <si>
    <t>Student Loans</t>
  </si>
  <si>
    <t>Other Loans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</si>
</sst>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\-#,##0"/>
  </numFmts>
  <fonts count="33" x14ac:knownFonts="1">
    <font>
      <sz val="11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rebuchet MS"/>
      <family val="2"/>
      <scheme val="minor"/>
    </font>
    <font>
      <sz val="8"/>
      <name val="Trebuchet MS"/>
      <family val="2"/>
      <scheme val="minor"/>
    </font>
    <font>
      <sz val="11"/>
      <name val="Trebuchet MS"/>
      <family val="2"/>
      <scheme val="minor"/>
    </font>
    <font>
      <u/>
      <sz val="10"/>
      <color rgb="FF6600CC"/>
      <name val="Arial"/>
      <family val="2"/>
    </font>
    <font>
      <sz val="9"/>
      <color theme="1"/>
      <name val="Calisto MT"/>
      <family val="1"/>
    </font>
    <font>
      <sz val="18"/>
      <color theme="1"/>
      <name val="Calisto MT"/>
      <family val="1"/>
    </font>
    <font>
      <b/>
      <sz val="10"/>
      <color theme="1"/>
      <name val="Calisto MT"/>
      <family val="1"/>
    </font>
    <font>
      <sz val="8"/>
      <color theme="1"/>
      <name val="Calisto MT"/>
      <family val="1"/>
    </font>
    <font>
      <sz val="10"/>
      <color theme="1"/>
      <name val="Calisto MT"/>
      <family val="1"/>
    </font>
    <font>
      <sz val="2"/>
      <color theme="1"/>
      <name val="Calisto MT"/>
      <family val="1"/>
    </font>
    <font>
      <b/>
      <sz val="8"/>
      <color theme="1"/>
      <name val="Calisto MT"/>
      <family val="1"/>
    </font>
  </fonts>
  <fills count="2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  <fill>
      <patternFill patternType="solid">
        <fgColor rgb="FFF49A25"/>
        <bgColor indexed="64"/>
      </patternFill>
    </fill>
    <fill>
      <patternFill patternType="solid">
        <fgColor rgb="FFFCE6C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/>
      <bottom style="double">
        <color theme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double">
        <color theme="1"/>
      </bottom>
      <diagonal/>
    </border>
    <border>
      <left/>
      <right/>
      <top/>
      <bottom style="double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</borders>
  <cellStyleXfs count="4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1" applyNumberFormat="0" applyAlignment="0" applyProtection="0"/>
    <xf numFmtId="0" fontId="9" fillId="18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11" borderId="1" applyNumberFormat="0" applyAlignment="0" applyProtection="0"/>
    <xf numFmtId="0" fontId="16" fillId="0" borderId="6" applyNumberFormat="0" applyFill="0" applyAlignment="0" applyProtection="0"/>
    <xf numFmtId="0" fontId="17" fillId="5" borderId="0" applyNumberFormat="0" applyBorder="0" applyAlignment="0" applyProtection="0"/>
    <xf numFmtId="0" fontId="4" fillId="5" borderId="7" applyNumberFormat="0" applyFont="0" applyAlignment="0" applyProtection="0"/>
    <xf numFmtId="0" fontId="18" fillId="17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40">
    <xf numFmtId="0" fontId="0" fillId="0" borderId="0" xfId="0"/>
    <xf numFmtId="0" fontId="22" fillId="0" borderId="0" xfId="0" applyFont="1"/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8" fillId="0" borderId="0" xfId="0" applyFont="1" applyAlignment="1">
      <alignment horizontal="right" vertical="center"/>
    </xf>
    <xf numFmtId="3" fontId="29" fillId="0" borderId="7" xfId="28" applyNumberFormat="1" applyFont="1" applyFill="1" applyBorder="1"/>
    <xf numFmtId="0" fontId="30" fillId="0" borderId="0" xfId="0" applyFont="1"/>
    <xf numFmtId="0" fontId="31" fillId="0" borderId="0" xfId="0" applyFont="1" applyAlignment="1">
      <alignment horizontal="right"/>
    </xf>
    <xf numFmtId="3" fontId="29" fillId="0" borderId="0" xfId="29" applyNumberFormat="1" applyFont="1" applyFill="1" applyBorder="1" applyAlignment="1">
      <alignment horizontal="right" vertical="center"/>
    </xf>
    <xf numFmtId="3" fontId="29" fillId="0" borderId="0" xfId="0" applyNumberFormat="1" applyFont="1" applyAlignment="1">
      <alignment vertical="center"/>
    </xf>
    <xf numFmtId="0" fontId="28" fillId="0" borderId="10" xfId="0" applyFont="1" applyBorder="1" applyAlignment="1">
      <alignment horizontal="right" vertical="center"/>
    </xf>
    <xf numFmtId="3" fontId="29" fillId="0" borderId="10" xfId="29" applyNumberFormat="1" applyFont="1" applyFill="1" applyBorder="1" applyAlignment="1">
      <alignment horizontal="right" vertical="center"/>
    </xf>
    <xf numFmtId="0" fontId="28" fillId="0" borderId="11" xfId="0" applyFont="1" applyBorder="1" applyAlignment="1">
      <alignment horizontal="right" vertical="center"/>
    </xf>
    <xf numFmtId="164" fontId="29" fillId="0" borderId="11" xfId="29" applyNumberFormat="1" applyFont="1" applyFill="1" applyBorder="1" applyAlignment="1">
      <alignment horizontal="right"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6" fillId="20" borderId="0" xfId="0" applyFont="1" applyFill="1" applyAlignment="1">
      <alignment vertical="center" shrinkToFit="1"/>
    </xf>
    <xf numFmtId="3" fontId="26" fillId="20" borderId="12" xfId="28" applyNumberFormat="1" applyFont="1" applyFill="1" applyBorder="1" applyAlignment="1">
      <alignment vertical="center"/>
    </xf>
    <xf numFmtId="3" fontId="26" fillId="20" borderId="0" xfId="0" applyNumberFormat="1" applyFont="1" applyFill="1" applyAlignment="1">
      <alignment vertical="center"/>
    </xf>
    <xf numFmtId="0" fontId="26" fillId="20" borderId="13" xfId="0" applyFont="1" applyFill="1" applyBorder="1" applyAlignment="1">
      <alignment vertical="center" shrinkToFit="1"/>
    </xf>
    <xf numFmtId="3" fontId="26" fillId="20" borderId="14" xfId="28" applyNumberFormat="1" applyFont="1" applyFill="1" applyBorder="1" applyAlignment="1">
      <alignment vertical="center"/>
    </xf>
    <xf numFmtId="3" fontId="26" fillId="20" borderId="13" xfId="0" applyNumberFormat="1" applyFont="1" applyFill="1" applyBorder="1" applyAlignment="1">
      <alignment vertical="center"/>
    </xf>
    <xf numFmtId="0" fontId="26" fillId="20" borderId="15" xfId="0" applyFont="1" applyFill="1" applyBorder="1" applyAlignment="1">
      <alignment vertical="center" shrinkToFit="1"/>
    </xf>
    <xf numFmtId="3" fontId="26" fillId="20" borderId="16" xfId="28" applyNumberFormat="1" applyFont="1" applyFill="1" applyBorder="1" applyAlignment="1">
      <alignment vertical="center"/>
    </xf>
    <xf numFmtId="3" fontId="26" fillId="20" borderId="15" xfId="0" applyNumberFormat="1" applyFont="1" applyFill="1" applyBorder="1" applyAlignment="1">
      <alignment vertical="center"/>
    </xf>
    <xf numFmtId="0" fontId="29" fillId="20" borderId="0" xfId="0" applyFont="1" applyFill="1" applyAlignment="1">
      <alignment vertical="center"/>
    </xf>
    <xf numFmtId="3" fontId="29" fillId="20" borderId="0" xfId="0" applyNumberFormat="1" applyFont="1" applyFill="1" applyAlignment="1">
      <alignment vertical="center"/>
    </xf>
    <xf numFmtId="0" fontId="28" fillId="21" borderId="0" xfId="0" applyFont="1" applyFill="1" applyAlignment="1">
      <alignment vertical="center"/>
    </xf>
    <xf numFmtId="0" fontId="28" fillId="21" borderId="0" xfId="0" applyFont="1" applyFill="1" applyAlignment="1">
      <alignment horizontal="center" vertical="center"/>
    </xf>
    <xf numFmtId="0" fontId="28" fillId="21" borderId="0" xfId="0" applyFont="1" applyFill="1" applyAlignment="1">
      <alignment horizontal="right" vertical="center"/>
    </xf>
    <xf numFmtId="0" fontId="26" fillId="22" borderId="17" xfId="0" applyFont="1" applyFill="1" applyBorder="1" applyAlignment="1">
      <alignment horizontal="right" vertical="center" shrinkToFit="1"/>
    </xf>
    <xf numFmtId="3" fontId="26" fillId="22" borderId="17" xfId="0" applyNumberFormat="1" applyFont="1" applyFill="1" applyBorder="1" applyAlignment="1">
      <alignment vertical="center"/>
    </xf>
    <xf numFmtId="0" fontId="26" fillId="22" borderId="0" xfId="0" applyFont="1" applyFill="1" applyAlignment="1">
      <alignment horizontal="right" vertical="center" shrinkToFit="1"/>
    </xf>
    <xf numFmtId="3" fontId="26" fillId="22" borderId="0" xfId="0" applyNumberFormat="1" applyFont="1" applyFill="1" applyAlignment="1">
      <alignment vertical="center"/>
    </xf>
    <xf numFmtId="3" fontId="32" fillId="21" borderId="0" xfId="28" applyNumberFormat="1" applyFont="1" applyFill="1" applyBorder="1" applyAlignment="1">
      <alignment horizontal="center" vertical="center"/>
    </xf>
    <xf numFmtId="0" fontId="28" fillId="22" borderId="0" xfId="0" applyFont="1" applyFill="1" applyAlignment="1">
      <alignment horizontal="right" vertical="center"/>
    </xf>
    <xf numFmtId="3" fontId="29" fillId="22" borderId="0" xfId="29" applyNumberFormat="1" applyFont="1" applyFill="1" applyBorder="1" applyAlignment="1">
      <alignment horizontal="right" vertical="center"/>
    </xf>
    <xf numFmtId="0" fontId="30" fillId="22" borderId="0" xfId="0" applyFont="1" applyFill="1" applyAlignment="1">
      <alignment vertical="center"/>
    </xf>
    <xf numFmtId="0" fontId="27" fillId="0" borderId="0" xfId="0" applyFont="1" applyAlignment="1">
      <alignment horizontal="center" vertical="center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Followed Hyperlink" xfId="44" builtinId="9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373">
    <dxf>
      <font>
        <strike val="0"/>
        <outline val="0"/>
        <shadow val="0"/>
        <u val="none"/>
        <vertAlign val="baseline"/>
        <color theme="1"/>
        <name val="Calisto MT"/>
        <family val="1"/>
        <scheme val="none"/>
      </font>
      <fill>
        <patternFill patternType="solid">
          <fgColor indexed="64"/>
          <bgColor rgb="FFFCE6C8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strike val="0"/>
        <outline val="0"/>
        <shadow val="0"/>
        <u val="none"/>
        <vertAlign val="baseline"/>
        <color theme="1"/>
        <name val="Calisto MT"/>
        <family val="1"/>
        <scheme val="none"/>
      </font>
      <fill>
        <patternFill patternType="solid">
          <fgColor indexed="64"/>
          <bgColor rgb="FFFCE6C8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fill>
        <patternFill patternType="solid">
          <fgColor indexed="64"/>
          <bgColor rgb="FFFCE6C8"/>
        </patternFill>
      </fill>
      <alignment horizontal="right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shrinkToFit="1" readingOrder="0"/>
    </dxf>
    <dxf>
      <border>
        <top style="double">
          <color auto="1"/>
        </top>
      </border>
    </dxf>
    <dxf>
      <font>
        <strike val="0"/>
        <outline val="0"/>
        <shadow val="0"/>
        <u val="none"/>
        <vertAlign val="baseline"/>
        <color theme="1"/>
        <name val="Calisto MT"/>
        <family val="1"/>
        <scheme val="none"/>
      </font>
      <fill>
        <patternFill patternType="solid">
          <fgColor indexed="64"/>
          <bgColor rgb="FFFCE6C8"/>
        </patternFill>
      </fill>
      <alignment vertical="center" textRotation="0" wrapText="0" indent="0" justifyLastLine="0" readingOrder="0"/>
    </dxf>
    <dxf>
      <font>
        <strike val="0"/>
        <outline val="0"/>
        <shadow val="0"/>
        <u val="none"/>
        <vertAlign val="baseline"/>
        <color theme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sto MT"/>
        <family val="1"/>
        <scheme val="none"/>
      </font>
      <fill>
        <patternFill patternType="solid">
          <fgColor indexed="64"/>
          <bgColor rgb="FFF49A25"/>
        </patternFill>
      </fill>
      <alignment vertical="center" textRotation="0" wrapText="0" indent="0" justifyLastLine="0" readingOrder="0"/>
    </dxf>
    <dxf>
      <font>
        <strike val="0"/>
        <outline val="0"/>
        <shadow val="0"/>
        <u val="none"/>
        <vertAlign val="baseline"/>
        <color theme="1"/>
        <name val="Calisto MT"/>
        <family val="1"/>
        <scheme val="none"/>
      </font>
      <fill>
        <patternFill patternType="solid">
          <fgColor indexed="64"/>
          <bgColor rgb="FFFCE6C8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strike val="0"/>
        <outline val="0"/>
        <shadow val="0"/>
        <u val="none"/>
        <vertAlign val="baseline"/>
        <color theme="1"/>
        <name val="Calisto MT"/>
        <family val="1"/>
        <scheme val="none"/>
      </font>
      <fill>
        <patternFill patternType="solid">
          <fgColor indexed="64"/>
          <bgColor rgb="FFFCE6C8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fill>
        <patternFill patternType="solid">
          <fgColor indexed="64"/>
          <bgColor rgb="FFFCE6C8"/>
        </patternFill>
      </fill>
      <alignment horizontal="right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shrinkToFit="1" readingOrder="0"/>
    </dxf>
    <dxf>
      <border>
        <top style="double">
          <color auto="1"/>
        </top>
      </border>
    </dxf>
    <dxf>
      <font>
        <strike val="0"/>
        <outline val="0"/>
        <shadow val="0"/>
        <u val="none"/>
        <vertAlign val="baseline"/>
        <color theme="1"/>
        <name val="Calisto MT"/>
        <family val="1"/>
        <scheme val="none"/>
      </font>
      <fill>
        <patternFill patternType="solid">
          <fgColor indexed="64"/>
          <bgColor rgb="FFFCE6C8"/>
        </patternFill>
      </fill>
      <alignment vertical="center" textRotation="0" wrapText="0" indent="0" justifyLastLine="0" readingOrder="0"/>
    </dxf>
    <dxf>
      <font>
        <strike val="0"/>
        <outline val="0"/>
        <shadow val="0"/>
        <u val="none"/>
        <vertAlign val="baseline"/>
        <color theme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sto MT"/>
        <family val="1"/>
        <scheme val="none"/>
      </font>
      <fill>
        <patternFill patternType="solid">
          <fgColor indexed="64"/>
          <bgColor rgb="FFF49A25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fill>
        <patternFill patternType="solid">
          <fgColor indexed="64"/>
          <bgColor rgb="FFFCE6C8"/>
        </patternFill>
      </fill>
      <alignment horizontal="right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shrinkToFit="1" readingOrder="0"/>
    </dxf>
    <dxf>
      <border>
        <top style="double">
          <color auto="1"/>
        </top>
      </border>
    </dxf>
    <dxf>
      <font>
        <strike val="0"/>
        <outline val="0"/>
        <shadow val="0"/>
        <u val="none"/>
        <vertAlign val="baseline"/>
        <color theme="1"/>
        <name val="Calisto MT"/>
        <family val="1"/>
        <scheme val="none"/>
      </font>
      <fill>
        <patternFill patternType="solid">
          <fgColor indexed="64"/>
          <bgColor rgb="FFFCE6C8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sto MT"/>
        <family val="1"/>
        <scheme val="none"/>
      </font>
      <fill>
        <patternFill patternType="solid">
          <fgColor indexed="64"/>
          <bgColor rgb="FFF49A25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fill>
        <patternFill patternType="solid">
          <fgColor indexed="64"/>
          <bgColor rgb="FFFCE6C8"/>
        </patternFill>
      </fill>
      <alignment horizontal="right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shrinkToFit="1" readingOrder="0"/>
    </dxf>
    <dxf>
      <border>
        <top style="double">
          <color auto="1"/>
        </top>
      </border>
    </dxf>
    <dxf>
      <font>
        <strike val="0"/>
        <outline val="0"/>
        <shadow val="0"/>
        <u val="none"/>
        <vertAlign val="baseline"/>
        <color theme="1"/>
        <name val="Calisto MT"/>
        <family val="1"/>
        <scheme val="none"/>
      </font>
      <fill>
        <patternFill patternType="solid">
          <fgColor indexed="64"/>
          <bgColor rgb="FFFCE6C8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sto MT"/>
        <family val="1"/>
        <scheme val="none"/>
      </font>
      <fill>
        <patternFill patternType="solid">
          <fgColor indexed="64"/>
          <bgColor rgb="FFF49A25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fill>
        <patternFill patternType="solid">
          <fgColor indexed="64"/>
          <bgColor rgb="FFFCE6C8"/>
        </patternFill>
      </fill>
      <alignment horizontal="right" vertical="center" textRotation="0" wrapText="0" indent="0" justifyLastLine="0" shrinkToFit="1" readingOrder="0"/>
    </dxf>
    <dxf>
      <border>
        <top style="double">
          <color auto="1"/>
        </top>
      </border>
    </dxf>
    <dxf>
      <font>
        <strike val="0"/>
        <outline val="0"/>
        <shadow val="0"/>
        <u val="none"/>
        <vertAlign val="baseline"/>
        <color theme="1"/>
        <name val="Calisto MT"/>
        <family val="1"/>
        <scheme val="none"/>
      </font>
      <fill>
        <patternFill patternType="solid">
          <fgColor indexed="64"/>
          <bgColor rgb="FFFCE6C8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sto MT"/>
        <family val="1"/>
        <scheme val="none"/>
      </font>
      <fill>
        <patternFill patternType="solid">
          <fgColor indexed="64"/>
          <bgColor rgb="FFF49A25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fill>
        <patternFill patternType="solid">
          <fgColor indexed="64"/>
          <bgColor rgb="FFFCE6C8"/>
        </patternFill>
      </fill>
      <alignment horizontal="right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shrinkToFit="1" readingOrder="0"/>
    </dxf>
    <dxf>
      <border>
        <top style="double">
          <color auto="1"/>
        </top>
      </border>
    </dxf>
    <dxf>
      <font>
        <strike val="0"/>
        <outline val="0"/>
        <shadow val="0"/>
        <u val="none"/>
        <vertAlign val="baseline"/>
        <color theme="1"/>
        <name val="Calisto MT"/>
        <family val="1"/>
        <scheme val="none"/>
      </font>
      <fill>
        <patternFill patternType="solid">
          <fgColor indexed="64"/>
          <bgColor rgb="FFFCE6C8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sto MT"/>
        <family val="1"/>
        <scheme val="none"/>
      </font>
      <fill>
        <patternFill patternType="solid">
          <fgColor indexed="64"/>
          <bgColor rgb="FFF49A25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fill>
        <patternFill patternType="solid">
          <fgColor indexed="64"/>
          <bgColor rgb="FFFCE6C8"/>
        </patternFill>
      </fill>
      <alignment horizontal="right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shrinkToFit="1" readingOrder="0"/>
    </dxf>
    <dxf>
      <border>
        <top style="double">
          <color auto="1"/>
        </top>
      </border>
    </dxf>
    <dxf>
      <font>
        <strike val="0"/>
        <outline val="0"/>
        <shadow val="0"/>
        <u val="none"/>
        <vertAlign val="baseline"/>
        <color theme="1"/>
        <name val="Calisto MT"/>
        <family val="1"/>
        <scheme val="none"/>
      </font>
      <fill>
        <patternFill patternType="solid">
          <fgColor indexed="64"/>
          <bgColor rgb="FFFCE6C8"/>
        </patternFill>
      </fill>
      <alignment vertical="center" textRotation="0" wrapText="0" indent="0" justifyLastLine="0" readingOrder="0"/>
    </dxf>
    <dxf>
      <font>
        <strike val="0"/>
        <outline val="0"/>
        <shadow val="0"/>
        <u val="none"/>
        <vertAlign val="baseline"/>
        <color theme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sto MT"/>
        <family val="1"/>
        <scheme val="none"/>
      </font>
      <fill>
        <patternFill patternType="solid">
          <fgColor indexed="64"/>
          <bgColor rgb="FFF49A25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fill>
        <patternFill patternType="solid">
          <fgColor indexed="64"/>
          <bgColor rgb="FFFCE6C8"/>
        </patternFill>
      </fill>
      <alignment horizontal="right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shrinkToFit="1" readingOrder="0"/>
    </dxf>
    <dxf>
      <border>
        <top style="double">
          <color auto="1"/>
        </top>
      </border>
    </dxf>
    <dxf>
      <font>
        <strike val="0"/>
        <outline val="0"/>
        <shadow val="0"/>
        <u val="none"/>
        <vertAlign val="baseline"/>
        <color theme="1"/>
        <name val="Calisto MT"/>
        <family val="1"/>
        <scheme val="none"/>
      </font>
      <fill>
        <patternFill patternType="solid">
          <fgColor indexed="64"/>
          <bgColor rgb="FFFCE6C8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sto MT"/>
        <family val="1"/>
        <scheme val="none"/>
      </font>
      <fill>
        <patternFill patternType="solid">
          <fgColor indexed="64"/>
          <bgColor rgb="FFF49A25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listo MT"/>
        <family val="1"/>
        <scheme val="none"/>
      </font>
      <fill>
        <patternFill patternType="solid">
          <fgColor indexed="64"/>
          <bgColor rgb="FFFCE6C8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strike val="0"/>
        <outline val="0"/>
        <shadow val="0"/>
        <u val="none"/>
        <vertAlign val="baseline"/>
        <color theme="1"/>
        <name val="Calisto MT"/>
        <family val="1"/>
        <scheme val="none"/>
      </font>
      <fill>
        <patternFill patternType="solid">
          <fgColor indexed="64"/>
          <bgColor rgb="FFFCE6C8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fill>
        <patternFill patternType="solid">
          <fgColor indexed="64"/>
          <bgColor rgb="FFFCE6C8"/>
        </patternFill>
      </fill>
      <alignment horizontal="right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shrinkToFit="1" readingOrder="0"/>
    </dxf>
    <dxf>
      <border>
        <top style="double">
          <color auto="1"/>
        </top>
      </border>
    </dxf>
    <dxf>
      <font>
        <strike val="0"/>
        <outline val="0"/>
        <shadow val="0"/>
        <u val="none"/>
        <vertAlign val="baseline"/>
        <color theme="1"/>
        <name val="Calisto MT"/>
        <family val="1"/>
        <scheme val="none"/>
      </font>
      <fill>
        <patternFill patternType="solid">
          <fgColor indexed="64"/>
          <bgColor rgb="FFFCE6C8"/>
        </patternFill>
      </fill>
      <alignment vertical="center" textRotation="0" wrapText="0" indent="0" justifyLastLine="0" readingOrder="0"/>
    </dxf>
    <dxf>
      <border outline="0">
        <top style="thin">
          <color indexed="55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border outline="0">
        <bottom style="medium">
          <color indexed="2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sto MT"/>
        <family val="1"/>
        <scheme val="none"/>
      </font>
      <fill>
        <patternFill patternType="solid">
          <fgColor indexed="64"/>
          <bgColor rgb="FFF49A25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fill>
        <patternFill patternType="solid">
          <fgColor indexed="64"/>
          <bgColor rgb="FFFCE6C8"/>
        </patternFill>
      </fill>
      <alignment horizontal="right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color theme="1"/>
        <name val="Calisto MT"/>
        <family val="1"/>
        <scheme val="none"/>
      </font>
      <fill>
        <patternFill patternType="solid">
          <fgColor indexed="64"/>
          <bgColor rgb="FFFCE6C8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sto MT"/>
        <family val="1"/>
        <scheme val="none"/>
      </font>
      <fill>
        <patternFill patternType="solid">
          <fgColor indexed="64"/>
          <bgColor rgb="FFF49A25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rgb="FFFCE6C8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numFmt numFmtId="3" formatCode="#,##0"/>
      <fill>
        <patternFill patternType="solid">
          <fgColor indexed="64"/>
          <bgColor theme="0"/>
        </patternFill>
      </fill>
      <alignment vertical="center" textRotation="0" wrapText="0" indent="0" justifyLastLine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fill>
        <patternFill patternType="solid">
          <fgColor indexed="64"/>
          <bgColor rgb="FFFCE6C8"/>
        </patternFill>
      </fill>
      <alignment horizontal="right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color theme="1"/>
        <name val="Calisto MT"/>
        <family val="1"/>
        <scheme val="none"/>
      </font>
      <fill>
        <patternFill patternType="solid">
          <fgColor indexed="64"/>
          <bgColor rgb="FFFCE6C8"/>
        </patternFill>
      </fill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sto MT"/>
        <family val="1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sto MT"/>
        <family val="1"/>
        <scheme val="none"/>
      </font>
      <fill>
        <patternFill patternType="solid">
          <fgColor indexed="64"/>
          <bgColor rgb="FFF49A25"/>
        </patternFill>
      </fill>
      <alignment vertical="center" textRotation="0" wrapText="0" indent="0" justifyLastLine="0" shrinkToFit="0" readingOrder="0"/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b/>
        <color theme="1"/>
      </font>
    </dxf>
    <dxf>
      <font>
        <color theme="1"/>
      </font>
      <fill>
        <patternFill patternType="none">
          <bgColor auto="1"/>
        </patternFill>
      </fill>
    </dxf>
    <dxf>
      <font>
        <b/>
        <color theme="1"/>
      </font>
      <fill>
        <patternFill>
          <bgColor theme="0" tint="-4.9989318521683403E-2"/>
        </patternFill>
      </fill>
      <border>
        <top style="double">
          <color theme="6"/>
        </top>
      </border>
    </dxf>
    <dxf>
      <font>
        <b/>
        <color theme="0"/>
      </font>
      <fill>
        <patternFill patternType="solid">
          <fgColor auto="1"/>
          <bgColor theme="6" tint="-0.24994659260841701"/>
        </patternFill>
      </fill>
      <border>
        <bottom style="thin">
          <color theme="0" tint="-0.24994659260841701"/>
        </bottom>
      </border>
    </dxf>
    <dxf>
      <font>
        <color theme="1"/>
      </font>
      <border>
        <vertical/>
      </border>
    </dxf>
    <dxf>
      <font>
        <color theme="4" tint="-0.499984740745262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b/>
        <color theme="1"/>
      </font>
    </dxf>
    <dxf>
      <font>
        <color theme="1"/>
      </font>
      <fill>
        <patternFill patternType="none">
          <bgColor auto="1"/>
        </patternFill>
      </fill>
    </dxf>
    <dxf>
      <font>
        <b/>
        <color theme="1"/>
      </font>
      <fill>
        <patternFill>
          <bgColor theme="0" tint="-4.9989318521683403E-2"/>
        </patternFill>
      </fill>
      <border>
        <top style="double">
          <color theme="4"/>
        </top>
      </border>
    </dxf>
    <dxf>
      <font>
        <b/>
        <color theme="0"/>
      </font>
      <fill>
        <patternFill patternType="solid">
          <fgColor auto="1"/>
          <bgColor theme="4" tint="-0.24994659260841701"/>
        </patternFill>
      </fill>
      <border>
        <bottom style="thin">
          <color theme="0" tint="-0.24994659260841701"/>
        </bottom>
      </border>
    </dxf>
    <dxf>
      <font>
        <color theme="1"/>
      </font>
      <border>
        <vertical/>
      </border>
    </dxf>
  </dxfs>
  <tableStyles count="2" defaultTableStyle="TableStyleMedium2" defaultPivotStyle="PivotStyleLight16">
    <tableStyle name="V42_ExpenseCategory2" pivot="0" count="7" xr9:uid="{00000000-0011-0000-FFFF-FFFF00000000}">
      <tableStyleElement type="wholeTable" dxfId="372"/>
      <tableStyleElement type="headerRow" dxfId="371"/>
      <tableStyleElement type="totalRow" dxfId="370"/>
      <tableStyleElement type="firstColumn" dxfId="369"/>
      <tableStyleElement type="lastColumn" dxfId="368"/>
      <tableStyleElement type="firstColumnStripe" dxfId="367"/>
      <tableStyleElement type="secondColumnStripe" dxfId="366"/>
    </tableStyle>
    <tableStyle name="V42_IncomeCategory2" pivot="0" count="7" xr9:uid="{00000000-0011-0000-FFFF-FFFF01000000}">
      <tableStyleElement type="wholeTable" dxfId="365"/>
      <tableStyleElement type="headerRow" dxfId="364"/>
      <tableStyleElement type="totalRow" dxfId="363"/>
      <tableStyleElement type="firstColumn" dxfId="362"/>
      <tableStyleElement type="lastColumn" dxfId="361"/>
      <tableStyleElement type="firstColumnStripe" dxfId="360"/>
      <tableStyleElement type="secondColumnStripe" dxfId="35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99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E9E4"/>
      <rgbColor rgb="00E4EFF3"/>
      <rgbColor rgb="001849B5"/>
      <rgbColor rgb="0036ACA2"/>
      <rgbColor rgb="00F0BA00"/>
      <rgbColor rgb="00BCD5E1"/>
      <rgbColor rgb="0083B3C9"/>
      <rgbColor rgb="00346378"/>
      <rgbColor rgb="0087533B"/>
      <rgbColor rgb="00C0C0C0"/>
      <rgbColor rgb="00003366"/>
      <rgbColor rgb="00109618"/>
      <rgbColor rgb="00085108"/>
      <rgbColor rgb="00635100"/>
      <rgbColor rgb="0023414F"/>
      <rgbColor rgb="00E1C8BC"/>
      <rgbColor rgb="00593727"/>
      <rgbColor rgb="00333333"/>
    </indexedColors>
    <mruColors>
      <color rgb="FFFCE6C8"/>
      <color rgb="FFF49A25"/>
      <color rgb="FF66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9:O17" totalsRowCount="1" headerRowDxfId="358" dataDxfId="357" totalsRowDxfId="356" dataCellStyle="Comma">
  <tableColumns count="15">
    <tableColumn id="1" xr3:uid="{00000000-0010-0000-0000-000001000000}" name="INCOME" totalsRowFunction="custom" dataDxfId="355" totalsRowDxfId="354">
      <totalsRowFormula>"Total " &amp; Table2[[#Headers],[INCOME]]</totalsRowFormula>
    </tableColumn>
    <tableColumn id="2" xr3:uid="{00000000-0010-0000-0000-000002000000}" name="JAN" totalsRowFunction="sum" dataDxfId="353" totalsRowDxfId="352" dataCellStyle="Comma"/>
    <tableColumn id="3" xr3:uid="{00000000-0010-0000-0000-000003000000}" name="FEB" totalsRowFunction="sum" dataDxfId="351" totalsRowDxfId="350" dataCellStyle="Comma"/>
    <tableColumn id="4" xr3:uid="{00000000-0010-0000-0000-000004000000}" name="MAR" totalsRowFunction="sum" dataDxfId="349" totalsRowDxfId="348" dataCellStyle="Comma"/>
    <tableColumn id="5" xr3:uid="{00000000-0010-0000-0000-000005000000}" name="APR" totalsRowFunction="sum" dataDxfId="347" totalsRowDxfId="346" dataCellStyle="Comma"/>
    <tableColumn id="6" xr3:uid="{00000000-0010-0000-0000-000006000000}" name="MAY" totalsRowFunction="sum" dataDxfId="345" totalsRowDxfId="344" dataCellStyle="Comma"/>
    <tableColumn id="7" xr3:uid="{00000000-0010-0000-0000-000007000000}" name="JUN" totalsRowFunction="sum" dataDxfId="343" totalsRowDxfId="342" dataCellStyle="Comma"/>
    <tableColumn id="8" xr3:uid="{00000000-0010-0000-0000-000008000000}" name="JUL" totalsRowFunction="sum" dataDxfId="341" totalsRowDxfId="340" dataCellStyle="Comma"/>
    <tableColumn id="9" xr3:uid="{00000000-0010-0000-0000-000009000000}" name="AUG" totalsRowFunction="sum" dataDxfId="339" totalsRowDxfId="338" dataCellStyle="Comma"/>
    <tableColumn id="10" xr3:uid="{00000000-0010-0000-0000-00000A000000}" name="SEP" totalsRowFunction="sum" dataDxfId="337" totalsRowDxfId="336" dataCellStyle="Comma"/>
    <tableColumn id="11" xr3:uid="{00000000-0010-0000-0000-00000B000000}" name="OCT" totalsRowFunction="sum" dataDxfId="335" totalsRowDxfId="334" dataCellStyle="Comma"/>
    <tableColumn id="12" xr3:uid="{00000000-0010-0000-0000-00000C000000}" name="NOV" totalsRowFunction="sum" dataDxfId="333" totalsRowDxfId="332" dataCellStyle="Comma"/>
    <tableColumn id="13" xr3:uid="{00000000-0010-0000-0000-00000D000000}" name="DEC" totalsRowFunction="sum" dataDxfId="331" totalsRowDxfId="330" dataCellStyle="Comma"/>
    <tableColumn id="14" xr3:uid="{00000000-0010-0000-0000-00000E000000}" name="Total" totalsRowFunction="sum" dataDxfId="329" totalsRowDxfId="328">
      <calculatedColumnFormula>SUM(B10:M10)</calculatedColumnFormula>
    </tableColumn>
    <tableColumn id="15" xr3:uid="{00000000-0010-0000-0000-00000F000000}" name="Avg" totalsRowFunction="custom" dataDxfId="327" totalsRowDxfId="326">
      <calculatedColumnFormula>N10/COLUMNS(B10:M10)</calculatedColumnFormula>
      <totalsRowFormula>Table2[[#Totals],[Total]]/COLUMNS(Table2[[#Totals],[JAN]:[DEC]])</totalsRowFormula>
    </tableColumn>
  </tableColumns>
  <tableStyleInfo name="V42_IncomeCategory2" showFirstColumn="1" showLastColumn="0" showRowStripes="0" showColumnStripes="1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Table11" displayName="Table11" ref="A107:O112" totalsRowCount="1" headerRowDxfId="67" dataDxfId="66" totalsRowDxfId="65" totalsRowBorderDxfId="64">
  <tableColumns count="15">
    <tableColumn id="1" xr3:uid="{00000000-0010-0000-0900-000001000000}" name="SUBSCRIPTIONS" totalsRowFunction="custom" dataDxfId="63" totalsRowDxfId="62">
      <totalsRowFormula>"Total " &amp;Table11[[#Headers],[SUBSCRIPTIONS]]</totalsRowFormula>
    </tableColumn>
    <tableColumn id="2" xr3:uid="{00000000-0010-0000-0900-000002000000}" name="JAN" totalsRowFunction="sum" dataDxfId="61" totalsRowDxfId="60"/>
    <tableColumn id="3" xr3:uid="{00000000-0010-0000-0900-000003000000}" name="FEB" totalsRowFunction="sum" dataDxfId="59" totalsRowDxfId="58"/>
    <tableColumn id="4" xr3:uid="{00000000-0010-0000-0900-000004000000}" name="MAR" totalsRowFunction="sum" dataDxfId="57" totalsRowDxfId="56"/>
    <tableColumn id="5" xr3:uid="{00000000-0010-0000-0900-000005000000}" name="APR" totalsRowFunction="sum" dataDxfId="55" totalsRowDxfId="54"/>
    <tableColumn id="6" xr3:uid="{00000000-0010-0000-0900-000006000000}" name="MAY" totalsRowFunction="sum" dataDxfId="53" totalsRowDxfId="52"/>
    <tableColumn id="7" xr3:uid="{00000000-0010-0000-0900-000007000000}" name="JUN" totalsRowFunction="sum" dataDxfId="51" totalsRowDxfId="50"/>
    <tableColumn id="8" xr3:uid="{00000000-0010-0000-0900-000008000000}" name="JUL" totalsRowFunction="sum" dataDxfId="49" totalsRowDxfId="48"/>
    <tableColumn id="9" xr3:uid="{00000000-0010-0000-0900-000009000000}" name="AUG" totalsRowFunction="sum" dataDxfId="47" totalsRowDxfId="46"/>
    <tableColumn id="10" xr3:uid="{00000000-0010-0000-0900-00000A000000}" name="SEP" totalsRowFunction="sum" dataDxfId="45" totalsRowDxfId="44"/>
    <tableColumn id="11" xr3:uid="{00000000-0010-0000-0900-00000B000000}" name="OCT" totalsRowFunction="sum" dataDxfId="43" totalsRowDxfId="42"/>
    <tableColumn id="12" xr3:uid="{00000000-0010-0000-0900-00000C000000}" name="NOV" totalsRowFunction="sum" dataDxfId="41" totalsRowDxfId="40"/>
    <tableColumn id="13" xr3:uid="{00000000-0010-0000-0900-00000D000000}" name="DEC" totalsRowFunction="sum" dataDxfId="39" totalsRowDxfId="38"/>
    <tableColumn id="14" xr3:uid="{00000000-0010-0000-0900-00000E000000}" name="Total" totalsRowFunction="sum" dataDxfId="37" totalsRowDxfId="36">
      <calculatedColumnFormula>SUM(B108:M108)</calculatedColumnFormula>
    </tableColumn>
    <tableColumn id="15" xr3:uid="{00000000-0010-0000-0900-00000F000000}" name="Avg" totalsRowFunction="custom" dataDxfId="35" totalsRowDxfId="34">
      <calculatedColumnFormula>N108/COLUMNS(B108:M108)</calculatedColumnFormula>
      <totalsRowFormula>Table11[[#Totals],[Total]]/COLUMNS(Table11[[#Totals],[JAN]:[DEC]])</totalsRowFormula>
    </tableColumn>
  </tableColumns>
  <tableStyleInfo name="V42_ExpenseCategory2" showFirstColumn="1" showLastColumn="0" showRowStripes="0" showColumnStripes="1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A000000}" name="Table12" displayName="Table12" ref="A114:O119" totalsRowCount="1" headerRowDxfId="33" dataDxfId="32" totalsRowDxfId="31" totalsRowBorderDxfId="30">
  <tableColumns count="15">
    <tableColumn id="1" xr3:uid="{00000000-0010-0000-0A00-000001000000}" name="MISCELLANEOUS" totalsRowFunction="custom" dataDxfId="29" totalsRowDxfId="28">
      <totalsRowFormula>"Total " &amp;Table12[[#Headers],[MISCELLANEOUS]]</totalsRowFormula>
    </tableColumn>
    <tableColumn id="2" xr3:uid="{00000000-0010-0000-0A00-000002000000}" name="JAN" totalsRowFunction="sum" dataDxfId="27" totalsRowDxfId="26"/>
    <tableColumn id="3" xr3:uid="{00000000-0010-0000-0A00-000003000000}" name="FEB" totalsRowFunction="sum" dataDxfId="25" totalsRowDxfId="24"/>
    <tableColumn id="4" xr3:uid="{00000000-0010-0000-0A00-000004000000}" name="MAR" totalsRowFunction="sum" dataDxfId="23" totalsRowDxfId="22"/>
    <tableColumn id="5" xr3:uid="{00000000-0010-0000-0A00-000005000000}" name="APR" totalsRowFunction="sum" dataDxfId="21" totalsRowDxfId="20"/>
    <tableColumn id="6" xr3:uid="{00000000-0010-0000-0A00-000006000000}" name="MAY" totalsRowFunction="sum" dataDxfId="19" totalsRowDxfId="18"/>
    <tableColumn id="7" xr3:uid="{00000000-0010-0000-0A00-000007000000}" name="JUN" totalsRowFunction="sum" dataDxfId="17" totalsRowDxfId="16"/>
    <tableColumn id="8" xr3:uid="{00000000-0010-0000-0A00-000008000000}" name="JUL" totalsRowFunction="sum" dataDxfId="15" totalsRowDxfId="14"/>
    <tableColumn id="9" xr3:uid="{00000000-0010-0000-0A00-000009000000}" name="AUG" totalsRowFunction="sum" dataDxfId="13" totalsRowDxfId="12"/>
    <tableColumn id="10" xr3:uid="{00000000-0010-0000-0A00-00000A000000}" name="SEP" totalsRowFunction="sum" dataDxfId="11" totalsRowDxfId="10"/>
    <tableColumn id="11" xr3:uid="{00000000-0010-0000-0A00-00000B000000}" name="OCT" totalsRowFunction="sum" dataDxfId="9" totalsRowDxfId="8"/>
    <tableColumn id="12" xr3:uid="{00000000-0010-0000-0A00-00000C000000}" name="NOV" totalsRowFunction="sum" dataDxfId="7" totalsRowDxfId="6"/>
    <tableColumn id="13" xr3:uid="{00000000-0010-0000-0A00-00000D000000}" name="DEC" totalsRowFunction="sum" dataDxfId="5" totalsRowDxfId="4"/>
    <tableColumn id="14" xr3:uid="{00000000-0010-0000-0A00-00000E000000}" name="Total" totalsRowFunction="sum" dataDxfId="3" totalsRowDxfId="2">
      <calculatedColumnFormula>SUM(B115:M115)</calculatedColumnFormula>
    </tableColumn>
    <tableColumn id="15" xr3:uid="{00000000-0010-0000-0A00-00000F000000}" name="Avg" totalsRowFunction="custom" dataDxfId="1" totalsRowDxfId="0">
      <calculatedColumnFormula>N115/COLUMNS(B115:M115)</calculatedColumnFormula>
      <totalsRowFormula>Table12[[#Totals],[Total]]/COLUMNS(Table12[[#Totals],[JAN]:[DEC]])</totalsRowFormula>
    </tableColumn>
  </tableColumns>
  <tableStyleInfo name="V42_ExpenseCategory2" showFirstColumn="1" showLastColumn="0" showRowStripes="0" showColumnStripes="1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A19:O33" totalsRowCount="1" headerRowDxfId="325" dataDxfId="324" totalsRowDxfId="323" dataCellStyle="Comma">
  <tableColumns count="15">
    <tableColumn id="1" xr3:uid="{00000000-0010-0000-0100-000001000000}" name="HOME EXPENSES" totalsRowFunction="custom" dataDxfId="322" totalsRowDxfId="321">
      <totalsRowFormula>"Total "&amp;Table3[[#Headers],[HOME EXPENSES]]</totalsRowFormula>
    </tableColumn>
    <tableColumn id="2" xr3:uid="{00000000-0010-0000-0100-000002000000}" name="JAN" totalsRowFunction="sum" dataDxfId="320" totalsRowDxfId="319" dataCellStyle="Comma"/>
    <tableColumn id="3" xr3:uid="{00000000-0010-0000-0100-000003000000}" name="FEB" totalsRowFunction="sum" dataDxfId="318" totalsRowDxfId="317" dataCellStyle="Comma"/>
    <tableColumn id="4" xr3:uid="{00000000-0010-0000-0100-000004000000}" name="MAR" totalsRowFunction="sum" dataDxfId="316" totalsRowDxfId="315" dataCellStyle="Comma"/>
    <tableColumn id="5" xr3:uid="{00000000-0010-0000-0100-000005000000}" name="APR" totalsRowFunction="sum" dataDxfId="314" totalsRowDxfId="313" dataCellStyle="Comma"/>
    <tableColumn id="6" xr3:uid="{00000000-0010-0000-0100-000006000000}" name="MAY" totalsRowFunction="sum" dataDxfId="312" totalsRowDxfId="311" dataCellStyle="Comma"/>
    <tableColumn id="7" xr3:uid="{00000000-0010-0000-0100-000007000000}" name="JUN" totalsRowFunction="sum" dataDxfId="310" totalsRowDxfId="309" dataCellStyle="Comma"/>
    <tableColumn id="8" xr3:uid="{00000000-0010-0000-0100-000008000000}" name="JUL" totalsRowFunction="sum" dataDxfId="308" totalsRowDxfId="307" dataCellStyle="Comma"/>
    <tableColumn id="9" xr3:uid="{00000000-0010-0000-0100-000009000000}" name="AUG" totalsRowFunction="sum" dataDxfId="306" totalsRowDxfId="305" dataCellStyle="Comma"/>
    <tableColumn id="10" xr3:uid="{00000000-0010-0000-0100-00000A000000}" name="SEP" totalsRowFunction="sum" dataDxfId="304" totalsRowDxfId="303" dataCellStyle="Comma"/>
    <tableColumn id="11" xr3:uid="{00000000-0010-0000-0100-00000B000000}" name="OCT" totalsRowFunction="sum" dataDxfId="302" totalsRowDxfId="301" dataCellStyle="Comma"/>
    <tableColumn id="12" xr3:uid="{00000000-0010-0000-0100-00000C000000}" name="NOV" totalsRowFunction="sum" dataDxfId="300" totalsRowDxfId="299" dataCellStyle="Comma"/>
    <tableColumn id="13" xr3:uid="{00000000-0010-0000-0100-00000D000000}" name="DEC" totalsRowFunction="sum" dataDxfId="298" totalsRowDxfId="297" dataCellStyle="Comma"/>
    <tableColumn id="14" xr3:uid="{00000000-0010-0000-0100-00000E000000}" name="Total" totalsRowFunction="sum" dataDxfId="296" totalsRowDxfId="295">
      <calculatedColumnFormula>SUM(B20:M20)</calculatedColumnFormula>
    </tableColumn>
    <tableColumn id="15" xr3:uid="{00000000-0010-0000-0100-00000F000000}" name="Avg" dataDxfId="294" totalsRowDxfId="293">
      <calculatedColumnFormula>N20/COLUMNS(B20:M20)</calculatedColumnFormula>
    </tableColumn>
  </tableColumns>
  <tableStyleInfo name="V42_ExpenseCategory2" showFirstColumn="1" showLastColumn="0" showRowStripes="0" showColumnStripes="1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4" displayName="Table4" ref="A35:O43" totalsRowCount="1" headerRowDxfId="292" dataDxfId="290" totalsRowDxfId="288" headerRowBorderDxfId="291" tableBorderDxfId="289" totalsRowBorderDxfId="287" dataCellStyle="Comma">
  <tableColumns count="15">
    <tableColumn id="1" xr3:uid="{00000000-0010-0000-0200-000001000000}" name="TRANSPORTATION" totalsRowFunction="custom" dataDxfId="286" totalsRowDxfId="285">
      <totalsRowFormula>"Total "&amp;Table4[[#Headers],[TRANSPORTATION]]</totalsRowFormula>
    </tableColumn>
    <tableColumn id="2" xr3:uid="{00000000-0010-0000-0200-000002000000}" name="JAN" totalsRowFunction="sum" dataDxfId="284" totalsRowDxfId="283" dataCellStyle="Comma"/>
    <tableColumn id="3" xr3:uid="{00000000-0010-0000-0200-000003000000}" name="FEB" totalsRowFunction="sum" dataDxfId="282" totalsRowDxfId="281" dataCellStyle="Comma"/>
    <tableColumn id="4" xr3:uid="{00000000-0010-0000-0200-000004000000}" name="MAR" totalsRowFunction="sum" dataDxfId="280" totalsRowDxfId="279" dataCellStyle="Comma"/>
    <tableColumn id="5" xr3:uid="{00000000-0010-0000-0200-000005000000}" name="APR" totalsRowFunction="sum" dataDxfId="278" totalsRowDxfId="277" dataCellStyle="Comma"/>
    <tableColumn id="6" xr3:uid="{00000000-0010-0000-0200-000006000000}" name="MAY" totalsRowFunction="sum" dataDxfId="276" totalsRowDxfId="275" dataCellStyle="Comma"/>
    <tableColumn id="7" xr3:uid="{00000000-0010-0000-0200-000007000000}" name="JUN" totalsRowFunction="sum" dataDxfId="274" totalsRowDxfId="273" dataCellStyle="Comma"/>
    <tableColumn id="8" xr3:uid="{00000000-0010-0000-0200-000008000000}" name="JUL" totalsRowFunction="sum" dataDxfId="272" totalsRowDxfId="271" dataCellStyle="Comma"/>
    <tableColumn id="9" xr3:uid="{00000000-0010-0000-0200-000009000000}" name="AUG" totalsRowFunction="sum" dataDxfId="270" totalsRowDxfId="269" dataCellStyle="Comma"/>
    <tableColumn id="10" xr3:uid="{00000000-0010-0000-0200-00000A000000}" name="SEP" totalsRowFunction="sum" dataDxfId="268" totalsRowDxfId="267" dataCellStyle="Comma"/>
    <tableColumn id="11" xr3:uid="{00000000-0010-0000-0200-00000B000000}" name="OCT" totalsRowFunction="sum" dataDxfId="266" totalsRowDxfId="265" dataCellStyle="Comma"/>
    <tableColumn id="12" xr3:uid="{00000000-0010-0000-0200-00000C000000}" name="NOV" totalsRowFunction="sum" dataDxfId="264" totalsRowDxfId="263" dataCellStyle="Comma"/>
    <tableColumn id="13" xr3:uid="{00000000-0010-0000-0200-00000D000000}" name="DEC" totalsRowFunction="sum" dataDxfId="262" totalsRowDxfId="261" dataCellStyle="Comma"/>
    <tableColumn id="14" xr3:uid="{00000000-0010-0000-0200-00000E000000}" name="Total" totalsRowFunction="sum" dataDxfId="260" totalsRowDxfId="259">
      <calculatedColumnFormula>SUM(B36:M36)</calculatedColumnFormula>
    </tableColumn>
    <tableColumn id="15" xr3:uid="{00000000-0010-0000-0200-00000F000000}" name="Avg" totalsRowFunction="custom" dataDxfId="258" totalsRowDxfId="257">
      <calculatedColumnFormula>N36/COLUMNS(B36:M36)</calculatedColumnFormula>
      <totalsRowFormula>Table4[[#Totals],[Total]]/COLUMNS(Table4[[#Totals],[JAN]:[DEC]])</totalsRowFormula>
    </tableColumn>
  </tableColumns>
  <tableStyleInfo name="V42_ExpenseCategory2" showFirstColumn="1" showLastColumn="0" showRowStripes="0" showColumnStripes="1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e5" displayName="Table5" ref="A45:O53" totalsRowCount="1" headerRowDxfId="256" dataDxfId="255" totalsRowDxfId="254" totalsRowBorderDxfId="253" dataCellStyle="Comma">
  <tableColumns count="15">
    <tableColumn id="1" xr3:uid="{00000000-0010-0000-0300-000001000000}" name="HEALTH" totalsRowFunction="custom" dataDxfId="252" totalsRowDxfId="251">
      <totalsRowFormula>"Total "&amp;Table5[[#Headers],[HEALTH]]</totalsRowFormula>
    </tableColumn>
    <tableColumn id="2" xr3:uid="{00000000-0010-0000-0300-000002000000}" name="JAN" totalsRowFunction="sum" dataDxfId="250" totalsRowDxfId="249" dataCellStyle="Comma"/>
    <tableColumn id="3" xr3:uid="{00000000-0010-0000-0300-000003000000}" name="FEB" totalsRowFunction="sum" dataDxfId="248" totalsRowDxfId="247" dataCellStyle="Comma"/>
    <tableColumn id="4" xr3:uid="{00000000-0010-0000-0300-000004000000}" name="MAR" totalsRowFunction="sum" dataDxfId="246" totalsRowDxfId="245" dataCellStyle="Comma"/>
    <tableColumn id="5" xr3:uid="{00000000-0010-0000-0300-000005000000}" name="APR" totalsRowFunction="sum" dataDxfId="244" totalsRowDxfId="243" dataCellStyle="Comma"/>
    <tableColumn id="6" xr3:uid="{00000000-0010-0000-0300-000006000000}" name="MAY" totalsRowFunction="sum" dataDxfId="242" totalsRowDxfId="241" dataCellStyle="Comma"/>
    <tableColumn id="7" xr3:uid="{00000000-0010-0000-0300-000007000000}" name="JUN" totalsRowFunction="sum" dataDxfId="240" totalsRowDxfId="239" dataCellStyle="Comma"/>
    <tableColumn id="8" xr3:uid="{00000000-0010-0000-0300-000008000000}" name="JUL" totalsRowFunction="sum" dataDxfId="238" totalsRowDxfId="237" dataCellStyle="Comma"/>
    <tableColumn id="9" xr3:uid="{00000000-0010-0000-0300-000009000000}" name="AUG" totalsRowFunction="sum" dataDxfId="236" totalsRowDxfId="235" dataCellStyle="Comma"/>
    <tableColumn id="10" xr3:uid="{00000000-0010-0000-0300-00000A000000}" name="SEP" totalsRowFunction="sum" dataDxfId="234" totalsRowDxfId="233" dataCellStyle="Comma"/>
    <tableColumn id="11" xr3:uid="{00000000-0010-0000-0300-00000B000000}" name="OCT" totalsRowFunction="sum" dataDxfId="232" totalsRowDxfId="231" dataCellStyle="Comma"/>
    <tableColumn id="12" xr3:uid="{00000000-0010-0000-0300-00000C000000}" name="NOV" totalsRowFunction="sum" dataDxfId="230" totalsRowDxfId="229" dataCellStyle="Comma"/>
    <tableColumn id="13" xr3:uid="{00000000-0010-0000-0300-00000D000000}" name="DEC" totalsRowFunction="sum" dataDxfId="228" totalsRowDxfId="227" dataCellStyle="Comma"/>
    <tableColumn id="14" xr3:uid="{00000000-0010-0000-0300-00000E000000}" name="Total" totalsRowFunction="sum" dataDxfId="226" totalsRowDxfId="225">
      <calculatedColumnFormula>SUM(B46:M46)</calculatedColumnFormula>
    </tableColumn>
    <tableColumn id="15" xr3:uid="{00000000-0010-0000-0300-00000F000000}" name="Avg" totalsRowFunction="custom" dataDxfId="224" totalsRowDxfId="223">
      <calculatedColumnFormula>N46/COLUMNS(B46:M46)</calculatedColumnFormula>
      <totalsRowFormula>Table5[[#Totals],[Total]]/COLUMNS(Table5[[#Totals],[JAN]:[DEC]])</totalsRowFormula>
    </tableColumn>
  </tableColumns>
  <tableStyleInfo name="V42_ExpenseCategory2" showFirstColumn="1" showLastColumn="0" showRowStripes="0" showColumnStripes="1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able6" displayName="Table6" ref="A55:O60" totalsRowCount="1" headerRowDxfId="222" dataDxfId="221" totalsRowDxfId="220" totalsRowBorderDxfId="219">
  <tableColumns count="15">
    <tableColumn id="1" xr3:uid="{00000000-0010-0000-0400-000001000000}" name="CHARITY/GIFTS" totalsRowFunction="custom" dataDxfId="218" totalsRowDxfId="217">
      <totalsRowFormula>"Total " &amp; Table6[[#Headers],[CHARITY/GIFTS]]</totalsRowFormula>
    </tableColumn>
    <tableColumn id="2" xr3:uid="{00000000-0010-0000-0400-000002000000}" name="JAN" totalsRowFunction="sum" dataDxfId="216" totalsRowDxfId="215"/>
    <tableColumn id="3" xr3:uid="{00000000-0010-0000-0400-000003000000}" name="FEB" totalsRowFunction="sum" dataDxfId="214" totalsRowDxfId="213"/>
    <tableColumn id="4" xr3:uid="{00000000-0010-0000-0400-000004000000}" name="MAR" totalsRowFunction="sum" dataDxfId="212" totalsRowDxfId="211"/>
    <tableColumn id="5" xr3:uid="{00000000-0010-0000-0400-000005000000}" name="APR" totalsRowFunction="sum" dataDxfId="210" totalsRowDxfId="209"/>
    <tableColumn id="6" xr3:uid="{00000000-0010-0000-0400-000006000000}" name="MAY" totalsRowFunction="sum" dataDxfId="208" totalsRowDxfId="207"/>
    <tableColumn id="7" xr3:uid="{00000000-0010-0000-0400-000007000000}" name="JUN" totalsRowFunction="sum" dataDxfId="206" totalsRowDxfId="205"/>
    <tableColumn id="8" xr3:uid="{00000000-0010-0000-0400-000008000000}" name="JUL" totalsRowFunction="sum" dataDxfId="204" totalsRowDxfId="203"/>
    <tableColumn id="9" xr3:uid="{00000000-0010-0000-0400-000009000000}" name="AUG" totalsRowFunction="sum" dataDxfId="202" totalsRowDxfId="201"/>
    <tableColumn id="10" xr3:uid="{00000000-0010-0000-0400-00000A000000}" name="SEP" totalsRowFunction="sum" dataDxfId="200" totalsRowDxfId="199"/>
    <tableColumn id="11" xr3:uid="{00000000-0010-0000-0400-00000B000000}" name="OCT" totalsRowFunction="sum" dataDxfId="198" totalsRowDxfId="197"/>
    <tableColumn id="12" xr3:uid="{00000000-0010-0000-0400-00000C000000}" name="NOV" totalsRowFunction="sum" dataDxfId="196" totalsRowDxfId="195"/>
    <tableColumn id="13" xr3:uid="{00000000-0010-0000-0400-00000D000000}" name="DEC" totalsRowFunction="sum" dataDxfId="194" totalsRowDxfId="193"/>
    <tableColumn id="14" xr3:uid="{00000000-0010-0000-0400-00000E000000}" name="Total" totalsRowFunction="sum" dataDxfId="192" totalsRowDxfId="191">
      <calculatedColumnFormula>SUM(B56:M56)</calculatedColumnFormula>
    </tableColumn>
    <tableColumn id="15" xr3:uid="{00000000-0010-0000-0400-00000F000000}" name="Avg" totalsRowFunction="custom" dataDxfId="190" totalsRowDxfId="189">
      <calculatedColumnFormula>N56/COLUMNS(B56:M56)</calculatedColumnFormula>
      <totalsRowFormula>Table6[[#Totals],[Total]]/COLUMNS(Table6[[#Totals],[JAN]:[DEC]])</totalsRowFormula>
    </tableColumn>
  </tableColumns>
  <tableStyleInfo name="V42_ExpenseCategory2" showFirstColumn="1" showLastColumn="0" showRowStripes="0" showColumnStripes="1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Table7" displayName="Table7" ref="A62:O72" totalsRowCount="1" headerRowDxfId="188" dataDxfId="187" totalsRowDxfId="186" totalsRowBorderDxfId="185" dataCellStyle="Comma">
  <tableColumns count="15">
    <tableColumn id="1" xr3:uid="{00000000-0010-0000-0500-000001000000}" name="DAILY LIVING" totalsRowFunction="custom" dataDxfId="184" totalsRowDxfId="183">
      <totalsRowFormula>"Total " &amp; Table7[[#Headers],[DAILY LIVING]]</totalsRowFormula>
    </tableColumn>
    <tableColumn id="2" xr3:uid="{00000000-0010-0000-0500-000002000000}" name="JAN" totalsRowFunction="sum" dataDxfId="182" totalsRowDxfId="181" dataCellStyle="Comma"/>
    <tableColumn id="3" xr3:uid="{00000000-0010-0000-0500-000003000000}" name="FEB" totalsRowFunction="sum" dataDxfId="180" totalsRowDxfId="179" dataCellStyle="Comma"/>
    <tableColumn id="4" xr3:uid="{00000000-0010-0000-0500-000004000000}" name="MAR" totalsRowFunction="sum" dataDxfId="178" totalsRowDxfId="177" dataCellStyle="Comma"/>
    <tableColumn id="5" xr3:uid="{00000000-0010-0000-0500-000005000000}" name="APR" totalsRowFunction="sum" dataDxfId="176" totalsRowDxfId="175" dataCellStyle="Comma"/>
    <tableColumn id="6" xr3:uid="{00000000-0010-0000-0500-000006000000}" name="MAY" totalsRowFunction="sum" dataDxfId="174" totalsRowDxfId="173" dataCellStyle="Comma"/>
    <tableColumn id="7" xr3:uid="{00000000-0010-0000-0500-000007000000}" name="JUN" totalsRowFunction="sum" dataDxfId="172" totalsRowDxfId="171" dataCellStyle="Comma"/>
    <tableColumn id="8" xr3:uid="{00000000-0010-0000-0500-000008000000}" name="JUL" totalsRowFunction="sum" dataDxfId="170" totalsRowDxfId="169" dataCellStyle="Comma"/>
    <tableColumn id="9" xr3:uid="{00000000-0010-0000-0500-000009000000}" name="AUG" totalsRowFunction="sum" dataDxfId="168" totalsRowDxfId="167" dataCellStyle="Comma"/>
    <tableColumn id="10" xr3:uid="{00000000-0010-0000-0500-00000A000000}" name="SEP" totalsRowFunction="sum" dataDxfId="166" totalsRowDxfId="165" dataCellStyle="Comma"/>
    <tableColumn id="11" xr3:uid="{00000000-0010-0000-0500-00000B000000}" name="OCT" totalsRowFunction="sum" dataDxfId="164" totalsRowDxfId="163" dataCellStyle="Comma"/>
    <tableColumn id="12" xr3:uid="{00000000-0010-0000-0500-00000C000000}" name="NOV" totalsRowFunction="sum" dataDxfId="162" totalsRowDxfId="161" dataCellStyle="Comma"/>
    <tableColumn id="13" xr3:uid="{00000000-0010-0000-0500-00000D000000}" name="DEC" totalsRowFunction="sum" dataDxfId="160" totalsRowDxfId="159" dataCellStyle="Comma"/>
    <tableColumn id="14" xr3:uid="{00000000-0010-0000-0500-00000E000000}" name="Total" totalsRowFunction="sum" dataDxfId="158" totalsRowDxfId="157">
      <calculatedColumnFormula>SUM(B63:M63)</calculatedColumnFormula>
    </tableColumn>
    <tableColumn id="15" xr3:uid="{00000000-0010-0000-0500-00000F000000}" name="Avg" totalsRowFunction="custom" dataDxfId="156" totalsRowDxfId="155">
      <calculatedColumnFormula>N63/COLUMNS(B63:M63)</calculatedColumnFormula>
      <totalsRowFormula>Table7[[#Totals],[Total]]/COLUMNS(Table7[[#Totals],[JAN]:[DEC]])</totalsRowFormula>
    </tableColumn>
  </tableColumns>
  <tableStyleInfo name="V42_ExpenseCategory2" showFirstColumn="1" showLastColumn="0" showRowStripes="0" showColumnStripes="1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Table8" displayName="Table8" ref="A74:O86" totalsRowCount="1" headerRowDxfId="154" dataDxfId="153" totalsRowDxfId="152" totalsRowBorderDxfId="151" dataCellStyle="Comma">
  <tableColumns count="15">
    <tableColumn id="1" xr3:uid="{00000000-0010-0000-0600-000001000000}" name="ENTERTAINMENT" totalsRowFunction="custom" totalsRowDxfId="150">
      <totalsRowFormula>"Total " &amp; Table8[[#Headers],[ENTERTAINMENT]]</totalsRowFormula>
    </tableColumn>
    <tableColumn id="2" xr3:uid="{00000000-0010-0000-0600-000002000000}" name="JAN" totalsRowFunction="sum" totalsRowDxfId="149" dataCellStyle="Comma"/>
    <tableColumn id="3" xr3:uid="{00000000-0010-0000-0600-000003000000}" name="FEB" totalsRowFunction="sum" totalsRowDxfId="148" dataCellStyle="Comma"/>
    <tableColumn id="4" xr3:uid="{00000000-0010-0000-0600-000004000000}" name="MAR" totalsRowFunction="sum" totalsRowDxfId="147" dataCellStyle="Comma"/>
    <tableColumn id="5" xr3:uid="{00000000-0010-0000-0600-000005000000}" name="APR" totalsRowFunction="sum" totalsRowDxfId="146" dataCellStyle="Comma"/>
    <tableColumn id="6" xr3:uid="{00000000-0010-0000-0600-000006000000}" name="MAY" totalsRowFunction="sum" totalsRowDxfId="145" dataCellStyle="Comma"/>
    <tableColumn id="7" xr3:uid="{00000000-0010-0000-0600-000007000000}" name="JUN" totalsRowFunction="sum" totalsRowDxfId="144" dataCellStyle="Comma"/>
    <tableColumn id="8" xr3:uid="{00000000-0010-0000-0600-000008000000}" name="JUL" totalsRowFunction="sum" totalsRowDxfId="143" dataCellStyle="Comma"/>
    <tableColumn id="9" xr3:uid="{00000000-0010-0000-0600-000009000000}" name="AUG" totalsRowFunction="sum" totalsRowDxfId="142" dataCellStyle="Comma"/>
    <tableColumn id="10" xr3:uid="{00000000-0010-0000-0600-00000A000000}" name="SEP" totalsRowFunction="sum" totalsRowDxfId="141" dataCellStyle="Comma"/>
    <tableColumn id="11" xr3:uid="{00000000-0010-0000-0600-00000B000000}" name="OCT" totalsRowFunction="sum" totalsRowDxfId="140" dataCellStyle="Comma"/>
    <tableColumn id="12" xr3:uid="{00000000-0010-0000-0600-00000C000000}" name="NOV" totalsRowFunction="sum" totalsRowDxfId="139" dataCellStyle="Comma"/>
    <tableColumn id="13" xr3:uid="{00000000-0010-0000-0600-00000D000000}" name="DEC" totalsRowFunction="sum" totalsRowDxfId="138" dataCellStyle="Comma"/>
    <tableColumn id="14" xr3:uid="{00000000-0010-0000-0600-00000E000000}" name="Total" totalsRowFunction="sum" totalsRowDxfId="137">
      <calculatedColumnFormula>SUM(B75:M75)</calculatedColumnFormula>
    </tableColumn>
    <tableColumn id="15" xr3:uid="{00000000-0010-0000-0600-00000F000000}" name="Avg" totalsRowFunction="custom" totalsRowDxfId="136">
      <calculatedColumnFormula>N75/COLUMNS(B75:M75)</calculatedColumnFormula>
      <totalsRowFormula>Table8[[#Totals],[Total]]/COLUMNS(Table8[[#Totals],[JAN]:[DEC]])</totalsRowFormula>
    </tableColumn>
  </tableColumns>
  <tableStyleInfo name="V42_ExpenseCategory2" showFirstColumn="1" showLastColumn="0" showRowStripes="0" showColumnStripes="1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Table9" displayName="Table9" ref="A88:O95" totalsRowCount="1" headerRowDxfId="135" dataDxfId="134" totalsRowDxfId="133" totalsRowBorderDxfId="132" dataCellStyle="Comma">
  <tableColumns count="15">
    <tableColumn id="1" xr3:uid="{00000000-0010-0000-0700-000001000000}" name="SAVINGS" totalsRowFunction="custom" dataDxfId="131" totalsRowDxfId="130">
      <totalsRowFormula>"Total " &amp;Table9[[#Headers],[SAVINGS]]</totalsRowFormula>
    </tableColumn>
    <tableColumn id="2" xr3:uid="{00000000-0010-0000-0700-000002000000}" name="JAN" totalsRowFunction="sum" dataDxfId="129" totalsRowDxfId="128" dataCellStyle="Comma"/>
    <tableColumn id="3" xr3:uid="{00000000-0010-0000-0700-000003000000}" name="FEB" totalsRowFunction="sum" dataDxfId="127" totalsRowDxfId="126" dataCellStyle="Comma"/>
    <tableColumn id="4" xr3:uid="{00000000-0010-0000-0700-000004000000}" name="MAR" totalsRowFunction="sum" dataDxfId="125" totalsRowDxfId="124" dataCellStyle="Comma"/>
    <tableColumn id="5" xr3:uid="{00000000-0010-0000-0700-000005000000}" name="APR" totalsRowFunction="sum" dataDxfId="123" totalsRowDxfId="122" dataCellStyle="Comma"/>
    <tableColumn id="6" xr3:uid="{00000000-0010-0000-0700-000006000000}" name="MAY" totalsRowFunction="sum" dataDxfId="121" totalsRowDxfId="120" dataCellStyle="Comma"/>
    <tableColumn id="7" xr3:uid="{00000000-0010-0000-0700-000007000000}" name="JUN" totalsRowFunction="sum" dataDxfId="119" totalsRowDxfId="118" dataCellStyle="Comma"/>
    <tableColumn id="8" xr3:uid="{00000000-0010-0000-0700-000008000000}" name="JUL" totalsRowFunction="sum" dataDxfId="117" totalsRowDxfId="116" dataCellStyle="Comma"/>
    <tableColumn id="9" xr3:uid="{00000000-0010-0000-0700-000009000000}" name="AUG" totalsRowFunction="sum" dataDxfId="115" totalsRowDxfId="114" dataCellStyle="Comma"/>
    <tableColumn id="10" xr3:uid="{00000000-0010-0000-0700-00000A000000}" name="SEP" totalsRowFunction="sum" dataDxfId="113" totalsRowDxfId="112" dataCellStyle="Comma"/>
    <tableColumn id="11" xr3:uid="{00000000-0010-0000-0700-00000B000000}" name="OCT" totalsRowFunction="sum" dataDxfId="111" totalsRowDxfId="110" dataCellStyle="Comma"/>
    <tableColumn id="12" xr3:uid="{00000000-0010-0000-0700-00000C000000}" name="NOV" totalsRowFunction="sum" dataDxfId="109" totalsRowDxfId="108" dataCellStyle="Comma"/>
    <tableColumn id="13" xr3:uid="{00000000-0010-0000-0700-00000D000000}" name="DEC" totalsRowFunction="sum" dataDxfId="107" totalsRowDxfId="106" dataCellStyle="Comma"/>
    <tableColumn id="14" xr3:uid="{00000000-0010-0000-0700-00000E000000}" name="Total" totalsRowFunction="sum" dataDxfId="105" totalsRowDxfId="104">
      <calculatedColumnFormula>SUM(B89:M89)</calculatedColumnFormula>
    </tableColumn>
    <tableColumn id="15" xr3:uid="{00000000-0010-0000-0700-00000F000000}" name="Avg" totalsRowFunction="custom" dataDxfId="103" totalsRowDxfId="102">
      <calculatedColumnFormula>N89/COLUMNS(B89:M89)</calculatedColumnFormula>
      <totalsRowFormula>Table9[[#Totals],[Total]]/COLUMNS(Table9[[#Totals],[JAN]:[DEC]])</totalsRowFormula>
    </tableColumn>
  </tableColumns>
  <tableStyleInfo name="V42_ExpenseCategory2" showFirstColumn="1" showLastColumn="0" showRowStripes="0" showColumnStripes="1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Table10" displayName="Table10" ref="A97:O105" totalsRowCount="1" headerRowDxfId="101" dataDxfId="100" totalsRowDxfId="99" totalsRowBorderDxfId="98" dataCellStyle="Comma">
  <tableColumns count="15">
    <tableColumn id="1" xr3:uid="{00000000-0010-0000-0800-000001000000}" name="OBLIGATIONS" totalsRowFunction="custom" dataDxfId="97" totalsRowDxfId="96">
      <totalsRowFormula>"Total " &amp; Table10[[#Headers],[OBLIGATIONS]]</totalsRowFormula>
    </tableColumn>
    <tableColumn id="2" xr3:uid="{00000000-0010-0000-0800-000002000000}" name="JAN" totalsRowFunction="sum" dataDxfId="95" totalsRowDxfId="94" dataCellStyle="Comma"/>
    <tableColumn id="3" xr3:uid="{00000000-0010-0000-0800-000003000000}" name="FEB" totalsRowFunction="sum" dataDxfId="93" totalsRowDxfId="92" dataCellStyle="Comma"/>
    <tableColumn id="4" xr3:uid="{00000000-0010-0000-0800-000004000000}" name="MAR" totalsRowFunction="sum" dataDxfId="91" totalsRowDxfId="90" dataCellStyle="Comma"/>
    <tableColumn id="5" xr3:uid="{00000000-0010-0000-0800-000005000000}" name="APR" totalsRowFunction="sum" dataDxfId="89" totalsRowDxfId="88" dataCellStyle="Comma"/>
    <tableColumn id="6" xr3:uid="{00000000-0010-0000-0800-000006000000}" name="MAY" totalsRowFunction="sum" dataDxfId="87" totalsRowDxfId="86" dataCellStyle="Comma"/>
    <tableColumn id="7" xr3:uid="{00000000-0010-0000-0800-000007000000}" name="JUN" totalsRowFunction="sum" dataDxfId="85" totalsRowDxfId="84" dataCellStyle="Comma"/>
    <tableColumn id="8" xr3:uid="{00000000-0010-0000-0800-000008000000}" name="JUL" totalsRowFunction="sum" dataDxfId="83" totalsRowDxfId="82" dataCellStyle="Comma"/>
    <tableColumn id="9" xr3:uid="{00000000-0010-0000-0800-000009000000}" name="AUG" totalsRowFunction="sum" dataDxfId="81" totalsRowDxfId="80" dataCellStyle="Comma"/>
    <tableColumn id="10" xr3:uid="{00000000-0010-0000-0800-00000A000000}" name="SEP" totalsRowFunction="sum" dataDxfId="79" totalsRowDxfId="78" dataCellStyle="Comma"/>
    <tableColumn id="11" xr3:uid="{00000000-0010-0000-0800-00000B000000}" name="OCT" totalsRowFunction="sum" dataDxfId="77" totalsRowDxfId="76" dataCellStyle="Comma"/>
    <tableColumn id="12" xr3:uid="{00000000-0010-0000-0800-00000C000000}" name="NOV" totalsRowFunction="sum" dataDxfId="75" totalsRowDxfId="74" dataCellStyle="Comma"/>
    <tableColumn id="13" xr3:uid="{00000000-0010-0000-0800-00000D000000}" name="DEC" totalsRowFunction="sum" dataDxfId="73" totalsRowDxfId="72" dataCellStyle="Comma"/>
    <tableColumn id="14" xr3:uid="{00000000-0010-0000-0800-00000E000000}" name="Total" totalsRowFunction="sum" dataDxfId="71" totalsRowDxfId="70">
      <calculatedColumnFormula>SUM(B98:M98)</calculatedColumnFormula>
    </tableColumn>
    <tableColumn id="15" xr3:uid="{00000000-0010-0000-0800-00000F000000}" name="Avg" totalsRowFunction="custom" dataDxfId="69" totalsRowDxfId="68">
      <calculatedColumnFormula>N98/COLUMNS(B98:M98)</calculatedColumnFormula>
      <totalsRowFormula>Table10[[#Totals],[Total]]/COLUMNS(Table10[[#Totals],[JAN]:[DEC]])</totalsRowFormula>
    </tableColumn>
  </tableColumns>
  <tableStyleInfo name="V42_ExpenseCategory2" showFirstColumn="1" showLastColumn="0" showRowStripes="0" showColumnStripes="1"/>
</table>
</file>

<file path=xl/theme/theme1.xml><?xml version="1.0" encoding="utf-8"?>
<a:theme xmlns:a="http://schemas.openxmlformats.org/drawingml/2006/main" name="Vertex42">
  <a:themeElements>
    <a:clrScheme name="Office42">
      <a:dk1>
        <a:sysClr val="windowText" lastClr="000000"/>
      </a:dk1>
      <a:lt1>
        <a:srgbClr val="FFFFFF"/>
      </a:lt1>
      <a:dk2>
        <a:srgbClr val="283C61"/>
      </a:dk2>
      <a:lt2>
        <a:srgbClr val="F1EBDD"/>
      </a:lt2>
      <a:accent1>
        <a:srgbClr val="597CBB"/>
      </a:accent1>
      <a:accent2>
        <a:srgbClr val="BB5965"/>
      </a:accent2>
      <a:accent3>
        <a:srgbClr val="6CBB59"/>
      </a:accent3>
      <a:accent4>
        <a:srgbClr val="BB7C59"/>
      </a:accent4>
      <a:accent5>
        <a:srgbClr val="9F59BB"/>
      </a:accent5>
      <a:accent6>
        <a:srgbClr val="59BBAB"/>
      </a:accent6>
      <a:hlink>
        <a:srgbClr val="BFD9B6"/>
      </a:hlink>
      <a:folHlink>
        <a:srgbClr val="D0B6D9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.xml"/><Relationship Id="rId13" Type="http://schemas.openxmlformats.org/officeDocument/2006/relationships/table" Target="../tables/table10.xml"/><Relationship Id="rId3" Type="http://schemas.openxmlformats.org/officeDocument/2006/relationships/vmlDrawing" Target="../drawings/vmlDrawing2.vml"/><Relationship Id="rId7" Type="http://schemas.openxmlformats.org/officeDocument/2006/relationships/table" Target="../tables/table4.xml"/><Relationship Id="rId12" Type="http://schemas.openxmlformats.org/officeDocument/2006/relationships/table" Target="../tables/table9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3.xml"/><Relationship Id="rId11" Type="http://schemas.openxmlformats.org/officeDocument/2006/relationships/table" Target="../tables/table8.xml"/><Relationship Id="rId5" Type="http://schemas.openxmlformats.org/officeDocument/2006/relationships/table" Target="../tables/table2.xml"/><Relationship Id="rId15" Type="http://schemas.openxmlformats.org/officeDocument/2006/relationships/comments" Target="../comments1.xml"/><Relationship Id="rId10" Type="http://schemas.openxmlformats.org/officeDocument/2006/relationships/table" Target="../tables/table7.xml"/><Relationship Id="rId4" Type="http://schemas.openxmlformats.org/officeDocument/2006/relationships/table" Target="../tables/table1.xml"/><Relationship Id="rId9" Type="http://schemas.openxmlformats.org/officeDocument/2006/relationships/table" Target="../tables/table6.xml"/><Relationship Id="rId14" Type="http://schemas.openxmlformats.org/officeDocument/2006/relationships/table" Target="../tables/table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21"/>
  <sheetViews>
    <sheetView showGridLines="0" tabSelected="1" workbookViewId="0">
      <selection sqref="A1:O1"/>
    </sheetView>
  </sheetViews>
  <sheetFormatPr defaultRowHeight="15" x14ac:dyDescent="0.3"/>
  <cols>
    <col min="1" max="1" width="18.875" style="1" customWidth="1"/>
    <col min="2" max="13" width="6.25" style="1" customWidth="1"/>
    <col min="14" max="14" width="7.375" style="1" customWidth="1"/>
    <col min="15" max="15" width="6.25" style="1" customWidth="1"/>
    <col min="16" max="16384" width="9" style="1"/>
  </cols>
  <sheetData>
    <row r="1" spans="1:16" ht="46.5" customHeight="1" x14ac:dyDescent="0.3">
      <c r="A1" s="39" t="s">
        <v>84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6" x14ac:dyDescent="0.3">
      <c r="A2" s="5" t="s">
        <v>63</v>
      </c>
      <c r="B2" s="6">
        <v>1500</v>
      </c>
      <c r="C2" s="7"/>
      <c r="D2" s="7"/>
      <c r="E2" s="7"/>
      <c r="F2" s="7"/>
      <c r="G2" s="7"/>
      <c r="H2" s="7"/>
      <c r="I2" s="7"/>
      <c r="J2" s="7"/>
      <c r="K2" s="7"/>
      <c r="L2" s="7"/>
      <c r="M2" s="8"/>
      <c r="N2" s="7"/>
      <c r="O2" s="7"/>
    </row>
    <row r="3" spans="1:16" s="3" customFormat="1" x14ac:dyDescent="0.2">
      <c r="A3" s="5"/>
      <c r="B3" s="35" t="s">
        <v>64</v>
      </c>
      <c r="C3" s="35" t="s">
        <v>65</v>
      </c>
      <c r="D3" s="35" t="s">
        <v>66</v>
      </c>
      <c r="E3" s="35" t="s">
        <v>67</v>
      </c>
      <c r="F3" s="35" t="s">
        <v>68</v>
      </c>
      <c r="G3" s="35" t="s">
        <v>69</v>
      </c>
      <c r="H3" s="35" t="s">
        <v>70</v>
      </c>
      <c r="I3" s="35" t="s">
        <v>71</v>
      </c>
      <c r="J3" s="35" t="s">
        <v>72</v>
      </c>
      <c r="K3" s="35" t="s">
        <v>73</v>
      </c>
      <c r="L3" s="35" t="s">
        <v>74</v>
      </c>
      <c r="M3" s="35" t="s">
        <v>75</v>
      </c>
      <c r="N3" s="30" t="s">
        <v>76</v>
      </c>
      <c r="O3" s="30" t="s">
        <v>83</v>
      </c>
    </row>
    <row r="4" spans="1:16" s="3" customFormat="1" x14ac:dyDescent="0.2">
      <c r="A4" s="5" t="s">
        <v>2</v>
      </c>
      <c r="B4" s="9">
        <f>Table2[[#Totals],[JAN]]</f>
        <v>0</v>
      </c>
      <c r="C4" s="9">
        <f>Table2[[#Totals],[FEB]]</f>
        <v>0</v>
      </c>
      <c r="D4" s="9">
        <f>Table2[[#Totals],[MAR]]</f>
        <v>0</v>
      </c>
      <c r="E4" s="9">
        <f>Table2[[#Totals],[APR]]</f>
        <v>0</v>
      </c>
      <c r="F4" s="9">
        <f>Table2[[#Totals],[MAY]]</f>
        <v>0</v>
      </c>
      <c r="G4" s="9">
        <f>Table2[[#Totals],[JUN]]</f>
        <v>0</v>
      </c>
      <c r="H4" s="9">
        <f>Table2[[#Totals],[JUL]]</f>
        <v>0</v>
      </c>
      <c r="I4" s="9">
        <f>Table2[[#Totals],[AUG]]</f>
        <v>0</v>
      </c>
      <c r="J4" s="9">
        <f>Table2[[#Totals],[SEP]]</f>
        <v>0</v>
      </c>
      <c r="K4" s="9">
        <f>Table2[[#Totals],[OCT]]</f>
        <v>0</v>
      </c>
      <c r="L4" s="9">
        <f>Table2[[#Totals],[NOV]]</f>
        <v>0</v>
      </c>
      <c r="M4" s="9">
        <f>Table2[[#Totals],[DEC]]</f>
        <v>0</v>
      </c>
      <c r="N4" s="10">
        <f>SUM(B4:M4)</f>
        <v>0</v>
      </c>
      <c r="O4" s="10">
        <f>N4/COLUMNS(B4:M4)</f>
        <v>0</v>
      </c>
    </row>
    <row r="5" spans="1:16" s="3" customFormat="1" x14ac:dyDescent="0.2">
      <c r="A5" s="11" t="s">
        <v>3</v>
      </c>
      <c r="B5" s="12">
        <f>SUM(Table3[[#Totals],[JAN]],Table4[[#Totals],[JAN]],Table5[[#Totals],[JAN]],Table6[[#Totals],[JAN]],Table7[[#Totals],[JAN]],Table8[[#Totals],[JAN]],Table9[[#Totals],[JAN]],Table10[[#Totals],[JAN]],Table11[[#Totals],[JAN]],Table12[[#Totals],[JAN]])</f>
        <v>0</v>
      </c>
      <c r="C5" s="12">
        <f>SUM(Table3[[#Totals],[FEB]],Table4[[#Totals],[FEB]],Table5[[#Totals],[FEB]],Table6[[#Totals],[FEB]],Table7[[#Totals],[FEB]],Table8[[#Totals],[FEB]],Table9[[#Totals],[FEB]],Table10[[#Totals],[FEB]],Table11[[#Totals],[FEB]],Table12[[#Totals],[FEB]])</f>
        <v>0</v>
      </c>
      <c r="D5" s="12">
        <f>SUM(Table3[[#Totals],[MAR]],Table4[[#Totals],[MAR]],Table5[[#Totals],[MAR]],Table6[[#Totals],[MAR]],Table7[[#Totals],[MAR]],Table8[[#Totals],[MAR]],Table9[[#Totals],[MAR]],Table10[[#Totals],[MAR]],Table11[[#Totals],[MAR]],Table12[[#Totals],[MAR]])</f>
        <v>0</v>
      </c>
      <c r="E5" s="12">
        <f>SUM(Table3[[#Totals],[APR]],Table4[[#Totals],[APR]],Table5[[#Totals],[APR]],Table6[[#Totals],[APR]],Table7[[#Totals],[APR]],Table8[[#Totals],[APR]],Table9[[#Totals],[APR]],Table10[[#Totals],[APR]],Table11[[#Totals],[APR]],Table12[[#Totals],[APR]])</f>
        <v>0</v>
      </c>
      <c r="F5" s="12">
        <f>SUM(Table3[[#Totals],[MAY]],Table4[[#Totals],[MAY]],Table5[[#Totals],[MAY]],Table6[[#Totals],[MAY]],Table7[[#Totals],[MAY]],Table8[[#Totals],[MAY]],Table9[[#Totals],[MAY]],Table10[[#Totals],[MAY]],Table11[[#Totals],[MAY]],Table12[[#Totals],[MAY]])</f>
        <v>0</v>
      </c>
      <c r="G5" s="12">
        <f>SUM(Table3[[#Totals],[JUN]],Table4[[#Totals],[JUN]],Table5[[#Totals],[JUN]],Table6[[#Totals],[JUN]],Table7[[#Totals],[JUN]],Table8[[#Totals],[JUN]],Table9[[#Totals],[JUN]],Table10[[#Totals],[JUN]],Table11[[#Totals],[JUN]],Table12[[#Totals],[JUN]])</f>
        <v>0</v>
      </c>
      <c r="H5" s="12">
        <f>SUM(Table3[[#Totals],[JUL]],Table4[[#Totals],[JUL]],Table5[[#Totals],[JUL]],Table6[[#Totals],[JUL]],Table7[[#Totals],[JUL]],Table8[[#Totals],[JUL]],Table9[[#Totals],[JUL]],Table10[[#Totals],[JUL]],Table11[[#Totals],[JUL]],Table12[[#Totals],[JUL]])</f>
        <v>0</v>
      </c>
      <c r="I5" s="12">
        <f>SUM(Table3[[#Totals],[AUG]],Table4[[#Totals],[AUG]],Table5[[#Totals],[AUG]],Table6[[#Totals],[AUG]],Table7[[#Totals],[AUG]],Table8[[#Totals],[AUG]],Table9[[#Totals],[AUG]],Table10[[#Totals],[AUG]],Table11[[#Totals],[AUG]],Table12[[#Totals],[AUG]])</f>
        <v>0</v>
      </c>
      <c r="J5" s="12">
        <f>SUM(Table3[[#Totals],[SEP]],Table4[[#Totals],[SEP]],Table5[[#Totals],[SEP]],Table6[[#Totals],[SEP]],Table7[[#Totals],[SEP]],Table8[[#Totals],[SEP]],Table9[[#Totals],[SEP]],Table10[[#Totals],[SEP]],Table11[[#Totals],[SEP]],Table12[[#Totals],[SEP]])</f>
        <v>0</v>
      </c>
      <c r="K5" s="12">
        <f>SUM(Table3[[#Totals],[OCT]],Table4[[#Totals],[OCT]],Table5[[#Totals],[OCT]],Table6[[#Totals],[OCT]],Table7[[#Totals],[OCT]],Table8[[#Totals],[OCT]],Table9[[#Totals],[OCT]],Table10[[#Totals],[OCT]],Table11[[#Totals],[OCT]],Table12[[#Totals],[OCT]])</f>
        <v>0</v>
      </c>
      <c r="L5" s="12">
        <f>SUM(Table3[[#Totals],[NOV]],Table4[[#Totals],[NOV]],Table5[[#Totals],[NOV]],Table6[[#Totals],[NOV]],Table7[[#Totals],[NOV]],Table8[[#Totals],[NOV]],Table9[[#Totals],[NOV]],Table10[[#Totals],[NOV]],Table11[[#Totals],[NOV]],Table12[[#Totals],[NOV]])</f>
        <v>0</v>
      </c>
      <c r="M5" s="12">
        <f>SUM(Table3[[#Totals],[DEC]],Table4[[#Totals],[DEC]],Table5[[#Totals],[DEC]],Table6[[#Totals],[DEC]],Table7[[#Totals],[DEC]],Table8[[#Totals],[DEC]],Table9[[#Totals],[DEC]],Table10[[#Totals],[DEC]],Table11[[#Totals],[DEC]],Table12[[#Totals],[DEC]])</f>
        <v>0</v>
      </c>
      <c r="N5" s="10">
        <f>SUM(B5:M5)</f>
        <v>0</v>
      </c>
      <c r="O5" s="10">
        <f>N5/COLUMNS(B5:M5)</f>
        <v>0</v>
      </c>
    </row>
    <row r="6" spans="1:16" s="3" customFormat="1" ht="15.75" thickBot="1" x14ac:dyDescent="0.25">
      <c r="A6" s="13" t="s">
        <v>85</v>
      </c>
      <c r="B6" s="14">
        <f t="shared" ref="B6:M6" si="0">B4-B5</f>
        <v>0</v>
      </c>
      <c r="C6" s="14">
        <f t="shared" si="0"/>
        <v>0</v>
      </c>
      <c r="D6" s="14">
        <f t="shared" si="0"/>
        <v>0</v>
      </c>
      <c r="E6" s="14">
        <f t="shared" si="0"/>
        <v>0</v>
      </c>
      <c r="F6" s="14">
        <f t="shared" si="0"/>
        <v>0</v>
      </c>
      <c r="G6" s="14">
        <f t="shared" si="0"/>
        <v>0</v>
      </c>
      <c r="H6" s="14">
        <f t="shared" si="0"/>
        <v>0</v>
      </c>
      <c r="I6" s="14">
        <f t="shared" si="0"/>
        <v>0</v>
      </c>
      <c r="J6" s="14">
        <f t="shared" si="0"/>
        <v>0</v>
      </c>
      <c r="K6" s="14">
        <f t="shared" si="0"/>
        <v>0</v>
      </c>
      <c r="L6" s="14">
        <f t="shared" si="0"/>
        <v>0</v>
      </c>
      <c r="M6" s="14">
        <f t="shared" si="0"/>
        <v>0</v>
      </c>
      <c r="N6" s="14">
        <f>SUM(B6:M6)</f>
        <v>0</v>
      </c>
      <c r="O6" s="14">
        <f>N6/COLUMNS(B6:M6)</f>
        <v>0</v>
      </c>
    </row>
    <row r="7" spans="1:16" s="3" customFormat="1" ht="15.75" thickTop="1" x14ac:dyDescent="0.2">
      <c r="A7" s="36" t="s">
        <v>77</v>
      </c>
      <c r="B7" s="37">
        <f>B4-B5+B2</f>
        <v>1500</v>
      </c>
      <c r="C7" s="37">
        <f t="shared" ref="C7:M7" si="1">B7+C4-C5</f>
        <v>1500</v>
      </c>
      <c r="D7" s="37">
        <f t="shared" si="1"/>
        <v>1500</v>
      </c>
      <c r="E7" s="37">
        <f t="shared" si="1"/>
        <v>1500</v>
      </c>
      <c r="F7" s="37">
        <f t="shared" si="1"/>
        <v>1500</v>
      </c>
      <c r="G7" s="37">
        <f t="shared" si="1"/>
        <v>1500</v>
      </c>
      <c r="H7" s="37">
        <f t="shared" si="1"/>
        <v>1500</v>
      </c>
      <c r="I7" s="37">
        <f t="shared" si="1"/>
        <v>1500</v>
      </c>
      <c r="J7" s="37">
        <f t="shared" si="1"/>
        <v>1500</v>
      </c>
      <c r="K7" s="37">
        <f t="shared" si="1"/>
        <v>1500</v>
      </c>
      <c r="L7" s="37">
        <f t="shared" si="1"/>
        <v>1500</v>
      </c>
      <c r="M7" s="37">
        <f t="shared" si="1"/>
        <v>1500</v>
      </c>
      <c r="N7" s="38"/>
      <c r="O7" s="38"/>
    </row>
    <row r="8" spans="1:16" s="3" customFormat="1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6" s="2" customFormat="1" ht="16.5" x14ac:dyDescent="0.2">
      <c r="A9" s="28" t="s">
        <v>1</v>
      </c>
      <c r="B9" s="29" t="s">
        <v>64</v>
      </c>
      <c r="C9" s="29" t="s">
        <v>65</v>
      </c>
      <c r="D9" s="29" t="s">
        <v>66</v>
      </c>
      <c r="E9" s="29" t="s">
        <v>67</v>
      </c>
      <c r="F9" s="29" t="s">
        <v>68</v>
      </c>
      <c r="G9" s="29" t="s">
        <v>69</v>
      </c>
      <c r="H9" s="29" t="s">
        <v>70</v>
      </c>
      <c r="I9" s="29" t="s">
        <v>71</v>
      </c>
      <c r="J9" s="29" t="s">
        <v>72</v>
      </c>
      <c r="K9" s="29" t="s">
        <v>73</v>
      </c>
      <c r="L9" s="29" t="s">
        <v>74</v>
      </c>
      <c r="M9" s="29" t="s">
        <v>75</v>
      </c>
      <c r="N9" s="30" t="s">
        <v>76</v>
      </c>
      <c r="O9" s="30" t="s">
        <v>83</v>
      </c>
      <c r="P9" s="4"/>
    </row>
    <row r="10" spans="1:16" s="2" customFormat="1" ht="13.5" x14ac:dyDescent="0.2">
      <c r="A10" s="17" t="s">
        <v>10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9">
        <f t="shared" ref="N10:N16" si="2">SUM(B10:M10)</f>
        <v>0</v>
      </c>
      <c r="O10" s="19">
        <f t="shared" ref="O10:O16" si="3">N10/COLUMNS(B10:M10)</f>
        <v>0</v>
      </c>
    </row>
    <row r="11" spans="1:16" s="2" customFormat="1" ht="13.5" x14ac:dyDescent="0.2">
      <c r="A11" s="17" t="s">
        <v>4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9">
        <f t="shared" si="2"/>
        <v>0</v>
      </c>
      <c r="O11" s="19">
        <f t="shared" si="3"/>
        <v>0</v>
      </c>
    </row>
    <row r="12" spans="1:16" s="2" customFormat="1" ht="13.5" x14ac:dyDescent="0.2">
      <c r="A12" s="17" t="s">
        <v>5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9">
        <f t="shared" si="2"/>
        <v>0</v>
      </c>
      <c r="O12" s="19">
        <f t="shared" si="3"/>
        <v>0</v>
      </c>
    </row>
    <row r="13" spans="1:16" s="2" customFormat="1" ht="13.5" x14ac:dyDescent="0.2">
      <c r="A13" s="17" t="s">
        <v>9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9">
        <f t="shared" si="2"/>
        <v>0</v>
      </c>
      <c r="O13" s="19">
        <f t="shared" si="3"/>
        <v>0</v>
      </c>
    </row>
    <row r="14" spans="1:16" s="2" customFormat="1" ht="13.5" x14ac:dyDescent="0.2">
      <c r="A14" s="17" t="s">
        <v>82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9">
        <f t="shared" si="2"/>
        <v>0</v>
      </c>
      <c r="O14" s="19">
        <f t="shared" si="3"/>
        <v>0</v>
      </c>
    </row>
    <row r="15" spans="1:16" s="2" customFormat="1" ht="13.5" x14ac:dyDescent="0.2">
      <c r="A15" s="17" t="s">
        <v>11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9">
        <f t="shared" si="2"/>
        <v>0</v>
      </c>
      <c r="O15" s="19">
        <f t="shared" si="3"/>
        <v>0</v>
      </c>
    </row>
    <row r="16" spans="1:16" s="2" customFormat="1" ht="14.25" thickBot="1" x14ac:dyDescent="0.25">
      <c r="A16" s="20" t="s">
        <v>16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2">
        <f t="shared" si="2"/>
        <v>0</v>
      </c>
      <c r="O16" s="22">
        <f t="shared" si="3"/>
        <v>0</v>
      </c>
    </row>
    <row r="17" spans="1:16" s="2" customFormat="1" ht="14.25" thickTop="1" x14ac:dyDescent="0.2">
      <c r="A17" s="33" t="str">
        <f>"Total " &amp; Table2[[#Headers],[INCOME]]</f>
        <v>Total INCOME</v>
      </c>
      <c r="B17" s="34">
        <f>SUBTOTAL(109,Table2[JAN])</f>
        <v>0</v>
      </c>
      <c r="C17" s="34">
        <f>SUBTOTAL(109,Table2[FEB])</f>
        <v>0</v>
      </c>
      <c r="D17" s="34">
        <f>SUBTOTAL(109,Table2[MAR])</f>
        <v>0</v>
      </c>
      <c r="E17" s="34">
        <f>SUBTOTAL(109,Table2[APR])</f>
        <v>0</v>
      </c>
      <c r="F17" s="34">
        <f>SUBTOTAL(109,Table2[MAY])</f>
        <v>0</v>
      </c>
      <c r="G17" s="34">
        <f>SUBTOTAL(109,Table2[JUN])</f>
        <v>0</v>
      </c>
      <c r="H17" s="34">
        <f>SUBTOTAL(109,Table2[JUL])</f>
        <v>0</v>
      </c>
      <c r="I17" s="34">
        <f>SUBTOTAL(109,Table2[AUG])</f>
        <v>0</v>
      </c>
      <c r="J17" s="34">
        <f>SUBTOTAL(109,Table2[SEP])</f>
        <v>0</v>
      </c>
      <c r="K17" s="34">
        <f>SUBTOTAL(109,Table2[OCT])</f>
        <v>0</v>
      </c>
      <c r="L17" s="34">
        <f>SUBTOTAL(109,Table2[NOV])</f>
        <v>0</v>
      </c>
      <c r="M17" s="34">
        <f>SUBTOTAL(109,Table2[DEC])</f>
        <v>0</v>
      </c>
      <c r="N17" s="34">
        <f>SUBTOTAL(109,Table2[Total])</f>
        <v>0</v>
      </c>
      <c r="O17" s="34">
        <f>Table2[[#Totals],[Total]]/COLUMNS(Table2[[#Totals],[JAN]:[DEC]])</f>
        <v>0</v>
      </c>
    </row>
    <row r="18" spans="1:16" s="2" customFormat="1" ht="13.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6" s="2" customFormat="1" ht="16.5" x14ac:dyDescent="0.2">
      <c r="A19" s="28" t="s">
        <v>13</v>
      </c>
      <c r="B19" s="29" t="s">
        <v>64</v>
      </c>
      <c r="C19" s="29" t="s">
        <v>65</v>
      </c>
      <c r="D19" s="29" t="s">
        <v>66</v>
      </c>
      <c r="E19" s="29" t="s">
        <v>67</v>
      </c>
      <c r="F19" s="29" t="s">
        <v>68</v>
      </c>
      <c r="G19" s="29" t="s">
        <v>69</v>
      </c>
      <c r="H19" s="29" t="s">
        <v>70</v>
      </c>
      <c r="I19" s="29" t="s">
        <v>71</v>
      </c>
      <c r="J19" s="29" t="s">
        <v>72</v>
      </c>
      <c r="K19" s="29" t="s">
        <v>73</v>
      </c>
      <c r="L19" s="29" t="s">
        <v>74</v>
      </c>
      <c r="M19" s="29" t="s">
        <v>75</v>
      </c>
      <c r="N19" s="30" t="s">
        <v>76</v>
      </c>
      <c r="O19" s="30" t="s">
        <v>83</v>
      </c>
      <c r="P19" s="4"/>
    </row>
    <row r="20" spans="1:16" s="2" customFormat="1" ht="13.5" x14ac:dyDescent="0.2">
      <c r="A20" s="17" t="s">
        <v>51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9">
        <f>SUM(B20:M20)</f>
        <v>0</v>
      </c>
      <c r="O20" s="19">
        <f t="shared" ref="O20:O32" si="4">N20/COLUMNS(B20:M20)</f>
        <v>0</v>
      </c>
    </row>
    <row r="21" spans="1:16" s="2" customFormat="1" ht="13.5" x14ac:dyDescent="0.2">
      <c r="A21" s="17" t="s">
        <v>59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9">
        <f t="shared" ref="N21:N32" si="5">SUM(B21:M21)</f>
        <v>0</v>
      </c>
      <c r="O21" s="19">
        <f t="shared" si="4"/>
        <v>0</v>
      </c>
    </row>
    <row r="22" spans="1:16" s="2" customFormat="1" ht="13.5" x14ac:dyDescent="0.2">
      <c r="A22" s="17" t="s">
        <v>14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>
        <f t="shared" si="5"/>
        <v>0</v>
      </c>
      <c r="O22" s="19">
        <f t="shared" si="4"/>
        <v>0</v>
      </c>
    </row>
    <row r="23" spans="1:16" s="2" customFormat="1" ht="13.5" x14ac:dyDescent="0.2">
      <c r="A23" s="17" t="s">
        <v>50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9">
        <f t="shared" si="5"/>
        <v>0</v>
      </c>
      <c r="O23" s="19">
        <f t="shared" si="4"/>
        <v>0</v>
      </c>
    </row>
    <row r="24" spans="1:16" s="2" customFormat="1" ht="13.5" x14ac:dyDescent="0.2">
      <c r="A24" s="17" t="s">
        <v>49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9">
        <f t="shared" si="5"/>
        <v>0</v>
      </c>
      <c r="O24" s="19">
        <f t="shared" si="4"/>
        <v>0</v>
      </c>
    </row>
    <row r="25" spans="1:16" s="2" customFormat="1" ht="13.5" x14ac:dyDescent="0.2">
      <c r="A25" s="17" t="s">
        <v>18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9">
        <f t="shared" si="5"/>
        <v>0</v>
      </c>
      <c r="O25" s="19">
        <f t="shared" si="4"/>
        <v>0</v>
      </c>
    </row>
    <row r="26" spans="1:16" s="2" customFormat="1" ht="13.5" x14ac:dyDescent="0.2">
      <c r="A26" s="17" t="s">
        <v>48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9">
        <f t="shared" si="5"/>
        <v>0</v>
      </c>
      <c r="O26" s="19">
        <f t="shared" si="4"/>
        <v>0</v>
      </c>
    </row>
    <row r="27" spans="1:16" s="2" customFormat="1" ht="13.5" x14ac:dyDescent="0.2">
      <c r="A27" s="17" t="s">
        <v>15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9">
        <f t="shared" si="5"/>
        <v>0</v>
      </c>
      <c r="O27" s="19">
        <f t="shared" si="4"/>
        <v>0</v>
      </c>
    </row>
    <row r="28" spans="1:16" s="2" customFormat="1" ht="13.5" x14ac:dyDescent="0.2">
      <c r="A28" s="17" t="s">
        <v>47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9">
        <f t="shared" si="5"/>
        <v>0</v>
      </c>
      <c r="O28" s="19">
        <f t="shared" si="4"/>
        <v>0</v>
      </c>
    </row>
    <row r="29" spans="1:16" s="2" customFormat="1" ht="13.5" x14ac:dyDescent="0.2">
      <c r="A29" s="17" t="s">
        <v>46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9">
        <f t="shared" si="5"/>
        <v>0</v>
      </c>
      <c r="O29" s="19">
        <f t="shared" si="4"/>
        <v>0</v>
      </c>
    </row>
    <row r="30" spans="1:16" s="2" customFormat="1" ht="13.5" x14ac:dyDescent="0.2">
      <c r="A30" s="17" t="s">
        <v>45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9">
        <f t="shared" si="5"/>
        <v>0</v>
      </c>
      <c r="O30" s="19">
        <f t="shared" si="4"/>
        <v>0</v>
      </c>
    </row>
    <row r="31" spans="1:16" s="2" customFormat="1" ht="13.5" x14ac:dyDescent="0.2">
      <c r="A31" s="17" t="s">
        <v>17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9">
        <f t="shared" si="5"/>
        <v>0</v>
      </c>
      <c r="O31" s="19">
        <f t="shared" si="4"/>
        <v>0</v>
      </c>
    </row>
    <row r="32" spans="1:16" s="2" customFormat="1" ht="14.25" thickBot="1" x14ac:dyDescent="0.25">
      <c r="A32" s="23" t="s">
        <v>16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5">
        <f t="shared" si="5"/>
        <v>0</v>
      </c>
      <c r="O32" s="25">
        <f t="shared" si="4"/>
        <v>0</v>
      </c>
    </row>
    <row r="33" spans="1:16" s="2" customFormat="1" ht="14.25" thickTop="1" x14ac:dyDescent="0.2">
      <c r="A33" s="33" t="str">
        <f>"Total "&amp;Table3[[#Headers],[HOME EXPENSES]]</f>
        <v>Total HOME EXPENSES</v>
      </c>
      <c r="B33" s="34">
        <f>SUBTOTAL(109,Table3[JAN])</f>
        <v>0</v>
      </c>
      <c r="C33" s="34">
        <f>SUBTOTAL(109,Table3[FEB])</f>
        <v>0</v>
      </c>
      <c r="D33" s="34">
        <f>SUBTOTAL(109,Table3[MAR])</f>
        <v>0</v>
      </c>
      <c r="E33" s="34">
        <f>SUBTOTAL(109,Table3[APR])</f>
        <v>0</v>
      </c>
      <c r="F33" s="34">
        <f>SUBTOTAL(109,Table3[MAY])</f>
        <v>0</v>
      </c>
      <c r="G33" s="34">
        <f>SUBTOTAL(109,Table3[JUN])</f>
        <v>0</v>
      </c>
      <c r="H33" s="34">
        <f>SUBTOTAL(109,Table3[JUL])</f>
        <v>0</v>
      </c>
      <c r="I33" s="34">
        <f>SUBTOTAL(109,Table3[AUG])</f>
        <v>0</v>
      </c>
      <c r="J33" s="34">
        <f>SUBTOTAL(109,Table3[SEP])</f>
        <v>0</v>
      </c>
      <c r="K33" s="34">
        <f>SUBTOTAL(109,Table3[OCT])</f>
        <v>0</v>
      </c>
      <c r="L33" s="34">
        <f>SUBTOTAL(109,Table3[NOV])</f>
        <v>0</v>
      </c>
      <c r="M33" s="34">
        <f>SUBTOTAL(109,Table3[DEC])</f>
        <v>0</v>
      </c>
      <c r="N33" s="34">
        <f>SUBTOTAL(109,Table3[Total])</f>
        <v>0</v>
      </c>
      <c r="O33" s="34"/>
    </row>
    <row r="34" spans="1:16" s="2" customFormat="1" ht="13.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6" s="2" customFormat="1" ht="16.5" x14ac:dyDescent="0.2">
      <c r="A35" s="28" t="s">
        <v>19</v>
      </c>
      <c r="B35" s="29" t="s">
        <v>64</v>
      </c>
      <c r="C35" s="29" t="s">
        <v>65</v>
      </c>
      <c r="D35" s="29" t="s">
        <v>66</v>
      </c>
      <c r="E35" s="29" t="s">
        <v>67</v>
      </c>
      <c r="F35" s="29" t="s">
        <v>68</v>
      </c>
      <c r="G35" s="29" t="s">
        <v>69</v>
      </c>
      <c r="H35" s="29" t="s">
        <v>70</v>
      </c>
      <c r="I35" s="29" t="s">
        <v>71</v>
      </c>
      <c r="J35" s="29" t="s">
        <v>72</v>
      </c>
      <c r="K35" s="29" t="s">
        <v>73</v>
      </c>
      <c r="L35" s="29" t="s">
        <v>74</v>
      </c>
      <c r="M35" s="29" t="s">
        <v>75</v>
      </c>
      <c r="N35" s="30" t="s">
        <v>76</v>
      </c>
      <c r="O35" s="30" t="s">
        <v>83</v>
      </c>
      <c r="P35" s="4"/>
    </row>
    <row r="36" spans="1:16" s="2" customFormat="1" ht="13.5" x14ac:dyDescent="0.2">
      <c r="A36" s="17" t="s">
        <v>20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9">
        <f>SUM(B36:M36)</f>
        <v>0</v>
      </c>
      <c r="O36" s="19">
        <f t="shared" ref="O36:O41" si="6">N36/COLUMNS(B36:M36)</f>
        <v>0</v>
      </c>
    </row>
    <row r="37" spans="1:16" s="2" customFormat="1" ht="13.5" x14ac:dyDescent="0.2">
      <c r="A37" s="17" t="s">
        <v>58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9">
        <f t="shared" ref="N37:N94" si="7">SUM(B37:M37)</f>
        <v>0</v>
      </c>
      <c r="O37" s="19">
        <f t="shared" si="6"/>
        <v>0</v>
      </c>
    </row>
    <row r="38" spans="1:16" s="2" customFormat="1" ht="13.5" x14ac:dyDescent="0.2">
      <c r="A38" s="17" t="s">
        <v>21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>
        <f t="shared" si="7"/>
        <v>0</v>
      </c>
      <c r="O38" s="19">
        <f t="shared" si="6"/>
        <v>0</v>
      </c>
    </row>
    <row r="39" spans="1:16" s="2" customFormat="1" ht="13.5" x14ac:dyDescent="0.2">
      <c r="A39" s="17" t="s">
        <v>43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9">
        <f t="shared" si="7"/>
        <v>0</v>
      </c>
      <c r="O39" s="19">
        <f t="shared" si="6"/>
        <v>0</v>
      </c>
    </row>
    <row r="40" spans="1:16" s="2" customFormat="1" ht="13.5" x14ac:dyDescent="0.2">
      <c r="A40" s="17" t="s">
        <v>22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>
        <f t="shared" si="7"/>
        <v>0</v>
      </c>
      <c r="O40" s="19">
        <f t="shared" si="6"/>
        <v>0</v>
      </c>
    </row>
    <row r="41" spans="1:16" s="2" customFormat="1" ht="13.5" x14ac:dyDescent="0.2">
      <c r="A41" s="17" t="s">
        <v>44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9">
        <f t="shared" si="7"/>
        <v>0</v>
      </c>
      <c r="O41" s="19">
        <f t="shared" si="6"/>
        <v>0</v>
      </c>
    </row>
    <row r="42" spans="1:16" s="2" customFormat="1" ht="14.25" thickBot="1" x14ac:dyDescent="0.25">
      <c r="A42" s="17" t="s">
        <v>16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9">
        <f t="shared" si="7"/>
        <v>0</v>
      </c>
      <c r="O42" s="19">
        <f>N42/COLUMNS(B42:M42)</f>
        <v>0</v>
      </c>
    </row>
    <row r="43" spans="1:16" s="2" customFormat="1" ht="14.25" thickTop="1" x14ac:dyDescent="0.2">
      <c r="A43" s="31" t="str">
        <f>"Total "&amp;Table4[[#Headers],[TRANSPORTATION]]</f>
        <v>Total TRANSPORTATION</v>
      </c>
      <c r="B43" s="32">
        <f>SUBTOTAL(109,Table4[JAN])</f>
        <v>0</v>
      </c>
      <c r="C43" s="32">
        <f>SUBTOTAL(109,Table4[FEB])</f>
        <v>0</v>
      </c>
      <c r="D43" s="32">
        <f>SUBTOTAL(109,Table4[MAR])</f>
        <v>0</v>
      </c>
      <c r="E43" s="32">
        <f>SUBTOTAL(109,Table4[APR])</f>
        <v>0</v>
      </c>
      <c r="F43" s="32">
        <f>SUBTOTAL(109,Table4[MAY])</f>
        <v>0</v>
      </c>
      <c r="G43" s="32">
        <f>SUBTOTAL(109,Table4[JUN])</f>
        <v>0</v>
      </c>
      <c r="H43" s="32">
        <f>SUBTOTAL(109,Table4[JUL])</f>
        <v>0</v>
      </c>
      <c r="I43" s="32">
        <f>SUBTOTAL(109,Table4[AUG])</f>
        <v>0</v>
      </c>
      <c r="J43" s="32">
        <f>SUBTOTAL(109,Table4[SEP])</f>
        <v>0</v>
      </c>
      <c r="K43" s="32">
        <f>SUBTOTAL(109,Table4[OCT])</f>
        <v>0</v>
      </c>
      <c r="L43" s="32">
        <f>SUBTOTAL(109,Table4[NOV])</f>
        <v>0</v>
      </c>
      <c r="M43" s="32">
        <f>SUBTOTAL(109,Table4[DEC])</f>
        <v>0</v>
      </c>
      <c r="N43" s="32">
        <f>SUBTOTAL(109,Table4[Total])</f>
        <v>0</v>
      </c>
      <c r="O43" s="32">
        <f>Table4[[#Totals],[Total]]/COLUMNS(Table4[[#Totals],[JAN]:[DEC]])</f>
        <v>0</v>
      </c>
    </row>
    <row r="44" spans="1:16" s="2" customFormat="1" ht="13.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0"/>
      <c r="O44" s="10"/>
    </row>
    <row r="45" spans="1:16" s="2" customFormat="1" ht="16.5" x14ac:dyDescent="0.2">
      <c r="A45" s="28" t="s">
        <v>23</v>
      </c>
      <c r="B45" s="29" t="s">
        <v>64</v>
      </c>
      <c r="C45" s="29" t="s">
        <v>65</v>
      </c>
      <c r="D45" s="29" t="s">
        <v>66</v>
      </c>
      <c r="E45" s="29" t="s">
        <v>67</v>
      </c>
      <c r="F45" s="29" t="s">
        <v>68</v>
      </c>
      <c r="G45" s="29" t="s">
        <v>69</v>
      </c>
      <c r="H45" s="29" t="s">
        <v>70</v>
      </c>
      <c r="I45" s="29" t="s">
        <v>71</v>
      </c>
      <c r="J45" s="29" t="s">
        <v>72</v>
      </c>
      <c r="K45" s="29" t="s">
        <v>73</v>
      </c>
      <c r="L45" s="29" t="s">
        <v>74</v>
      </c>
      <c r="M45" s="29" t="s">
        <v>75</v>
      </c>
      <c r="N45" s="30" t="s">
        <v>76</v>
      </c>
      <c r="O45" s="30" t="s">
        <v>83</v>
      </c>
      <c r="P45" s="4"/>
    </row>
    <row r="46" spans="1:16" s="2" customFormat="1" ht="13.5" x14ac:dyDescent="0.2">
      <c r="A46" s="17" t="s">
        <v>56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9">
        <f t="shared" si="7"/>
        <v>0</v>
      </c>
      <c r="O46" s="19">
        <f t="shared" ref="O46:O51" si="8">N46/COLUMNS(B46:M46)</f>
        <v>0</v>
      </c>
    </row>
    <row r="47" spans="1:16" s="2" customFormat="1" ht="13.5" x14ac:dyDescent="0.2">
      <c r="A47" s="17" t="s">
        <v>24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9">
        <f t="shared" si="7"/>
        <v>0</v>
      </c>
      <c r="O47" s="19">
        <f t="shared" si="8"/>
        <v>0</v>
      </c>
    </row>
    <row r="48" spans="1:16" s="2" customFormat="1" ht="13.5" x14ac:dyDescent="0.2">
      <c r="A48" s="17" t="s">
        <v>25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9">
        <f t="shared" si="7"/>
        <v>0</v>
      </c>
      <c r="O48" s="19">
        <f t="shared" si="8"/>
        <v>0</v>
      </c>
    </row>
    <row r="49" spans="1:16" s="2" customFormat="1" ht="13.5" x14ac:dyDescent="0.2">
      <c r="A49" s="17" t="s">
        <v>26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9">
        <f t="shared" si="7"/>
        <v>0</v>
      </c>
      <c r="O49" s="19">
        <f t="shared" si="8"/>
        <v>0</v>
      </c>
    </row>
    <row r="50" spans="1:16" s="2" customFormat="1" ht="13.5" x14ac:dyDescent="0.2">
      <c r="A50" s="17" t="s">
        <v>57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9">
        <f t="shared" si="7"/>
        <v>0</v>
      </c>
      <c r="O50" s="19">
        <f t="shared" si="8"/>
        <v>0</v>
      </c>
    </row>
    <row r="51" spans="1:16" s="2" customFormat="1" ht="13.5" x14ac:dyDescent="0.2">
      <c r="A51" s="17" t="s">
        <v>61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9">
        <f t="shared" si="7"/>
        <v>0</v>
      </c>
      <c r="O51" s="19">
        <f t="shared" si="8"/>
        <v>0</v>
      </c>
    </row>
    <row r="52" spans="1:16" s="2" customFormat="1" ht="14.25" thickBot="1" x14ac:dyDescent="0.25">
      <c r="A52" s="17" t="s">
        <v>16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9">
        <f t="shared" si="7"/>
        <v>0</v>
      </c>
      <c r="O52" s="19">
        <f>N52/COLUMNS(B52:M52)</f>
        <v>0</v>
      </c>
    </row>
    <row r="53" spans="1:16" s="2" customFormat="1" ht="14.25" thickTop="1" x14ac:dyDescent="0.2">
      <c r="A53" s="31" t="str">
        <f>"Total "&amp;Table5[[#Headers],[HEALTH]]</f>
        <v>Total HEALTH</v>
      </c>
      <c r="B53" s="32">
        <f>SUBTOTAL(109,Table5[JAN])</f>
        <v>0</v>
      </c>
      <c r="C53" s="32">
        <f>SUBTOTAL(109,Table5[FEB])</f>
        <v>0</v>
      </c>
      <c r="D53" s="32">
        <f>SUBTOTAL(109,Table5[MAR])</f>
        <v>0</v>
      </c>
      <c r="E53" s="32">
        <f>SUBTOTAL(109,Table5[APR])</f>
        <v>0</v>
      </c>
      <c r="F53" s="32">
        <f>SUBTOTAL(109,Table5[MAY])</f>
        <v>0</v>
      </c>
      <c r="G53" s="32">
        <f>SUBTOTAL(109,Table5[JUN])</f>
        <v>0</v>
      </c>
      <c r="H53" s="32">
        <f>SUBTOTAL(109,Table5[JUL])</f>
        <v>0</v>
      </c>
      <c r="I53" s="32">
        <f>SUBTOTAL(109,Table5[AUG])</f>
        <v>0</v>
      </c>
      <c r="J53" s="32">
        <f>SUBTOTAL(109,Table5[SEP])</f>
        <v>0</v>
      </c>
      <c r="K53" s="32">
        <f>SUBTOTAL(109,Table5[OCT])</f>
        <v>0</v>
      </c>
      <c r="L53" s="32">
        <f>SUBTOTAL(109,Table5[NOV])</f>
        <v>0</v>
      </c>
      <c r="M53" s="32">
        <f>SUBTOTAL(109,Table5[DEC])</f>
        <v>0</v>
      </c>
      <c r="N53" s="32">
        <f>SUBTOTAL(109,Table5[Total])</f>
        <v>0</v>
      </c>
      <c r="O53" s="32">
        <f>Table5[[#Totals],[Total]]/COLUMNS(Table5[[#Totals],[JAN]:[DEC]])</f>
        <v>0</v>
      </c>
    </row>
    <row r="54" spans="1:16" s="2" customFormat="1" ht="13.5" x14ac:dyDescent="0.2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7"/>
      <c r="O54" s="27"/>
    </row>
    <row r="55" spans="1:16" s="2" customFormat="1" ht="16.5" x14ac:dyDescent="0.2">
      <c r="A55" s="28" t="s">
        <v>54</v>
      </c>
      <c r="B55" s="29" t="s">
        <v>64</v>
      </c>
      <c r="C55" s="29" t="s">
        <v>65</v>
      </c>
      <c r="D55" s="29" t="s">
        <v>66</v>
      </c>
      <c r="E55" s="29" t="s">
        <v>67</v>
      </c>
      <c r="F55" s="29" t="s">
        <v>68</v>
      </c>
      <c r="G55" s="29" t="s">
        <v>69</v>
      </c>
      <c r="H55" s="29" t="s">
        <v>70</v>
      </c>
      <c r="I55" s="29" t="s">
        <v>71</v>
      </c>
      <c r="J55" s="29" t="s">
        <v>72</v>
      </c>
      <c r="K55" s="29" t="s">
        <v>73</v>
      </c>
      <c r="L55" s="29" t="s">
        <v>74</v>
      </c>
      <c r="M55" s="29" t="s">
        <v>75</v>
      </c>
      <c r="N55" s="30" t="s">
        <v>76</v>
      </c>
      <c r="O55" s="30" t="s">
        <v>83</v>
      </c>
      <c r="P55" s="4"/>
    </row>
    <row r="56" spans="1:16" s="2" customFormat="1" ht="13.5" x14ac:dyDescent="0.2">
      <c r="A56" s="17" t="s">
        <v>8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9">
        <f t="shared" si="7"/>
        <v>0</v>
      </c>
      <c r="O56" s="19">
        <f>N56/COLUMNS(B56:M56)</f>
        <v>0</v>
      </c>
    </row>
    <row r="57" spans="1:16" s="2" customFormat="1" ht="13.5" x14ac:dyDescent="0.2">
      <c r="A57" s="17" t="s">
        <v>34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9">
        <f t="shared" si="7"/>
        <v>0</v>
      </c>
      <c r="O57" s="19">
        <f>N57/COLUMNS(B57:M57)</f>
        <v>0</v>
      </c>
    </row>
    <row r="58" spans="1:16" s="2" customFormat="1" ht="13.5" x14ac:dyDescent="0.2">
      <c r="A58" s="17" t="s">
        <v>35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9">
        <f t="shared" si="7"/>
        <v>0</v>
      </c>
      <c r="O58" s="19">
        <f>N58/COLUMNS(B58:M58)</f>
        <v>0</v>
      </c>
    </row>
    <row r="59" spans="1:16" s="2" customFormat="1" ht="14.25" thickBot="1" x14ac:dyDescent="0.25">
      <c r="A59" s="17" t="s">
        <v>16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9">
        <f t="shared" si="7"/>
        <v>0</v>
      </c>
      <c r="O59" s="19">
        <f>N59/COLUMNS(B59:M59)</f>
        <v>0</v>
      </c>
    </row>
    <row r="60" spans="1:16" s="2" customFormat="1" ht="14.25" thickTop="1" x14ac:dyDescent="0.2">
      <c r="A60" s="31" t="str">
        <f>"Total " &amp; Table6[[#Headers],[CHARITY/GIFTS]]</f>
        <v>Total CHARITY/GIFTS</v>
      </c>
      <c r="B60" s="32">
        <f>SUBTOTAL(109,Table6[JAN])</f>
        <v>0</v>
      </c>
      <c r="C60" s="32">
        <f>SUBTOTAL(109,Table6[FEB])</f>
        <v>0</v>
      </c>
      <c r="D60" s="32">
        <f>SUBTOTAL(109,Table6[MAR])</f>
        <v>0</v>
      </c>
      <c r="E60" s="32">
        <f>SUBTOTAL(109,Table6[APR])</f>
        <v>0</v>
      </c>
      <c r="F60" s="32">
        <f>SUBTOTAL(109,Table6[MAY])</f>
        <v>0</v>
      </c>
      <c r="G60" s="32">
        <f>SUBTOTAL(109,Table6[JUN])</f>
        <v>0</v>
      </c>
      <c r="H60" s="32">
        <f>SUBTOTAL(109,Table6[JUL])</f>
        <v>0</v>
      </c>
      <c r="I60" s="32">
        <f>SUBTOTAL(109,Table6[AUG])</f>
        <v>0</v>
      </c>
      <c r="J60" s="32">
        <f>SUBTOTAL(109,Table6[SEP])</f>
        <v>0</v>
      </c>
      <c r="K60" s="32">
        <f>SUBTOTAL(109,Table6[OCT])</f>
        <v>0</v>
      </c>
      <c r="L60" s="32">
        <f>SUBTOTAL(109,Table6[NOV])</f>
        <v>0</v>
      </c>
      <c r="M60" s="32">
        <f>SUBTOTAL(109,Table6[DEC])</f>
        <v>0</v>
      </c>
      <c r="N60" s="32">
        <f>SUBTOTAL(109,Table6[Total])</f>
        <v>0</v>
      </c>
      <c r="O60" s="32">
        <f>Table6[[#Totals],[Total]]/COLUMNS(Table6[[#Totals],[JAN]:[DEC]])</f>
        <v>0</v>
      </c>
    </row>
    <row r="61" spans="1:16" s="2" customFormat="1" ht="13.5" x14ac:dyDescent="0.2">
      <c r="A61" s="1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10"/>
      <c r="O61" s="10"/>
    </row>
    <row r="62" spans="1:16" s="2" customFormat="1" ht="16.5" x14ac:dyDescent="0.2">
      <c r="A62" s="28" t="s">
        <v>32</v>
      </c>
      <c r="B62" s="29" t="s">
        <v>64</v>
      </c>
      <c r="C62" s="29" t="s">
        <v>65</v>
      </c>
      <c r="D62" s="29" t="s">
        <v>66</v>
      </c>
      <c r="E62" s="29" t="s">
        <v>67</v>
      </c>
      <c r="F62" s="29" t="s">
        <v>68</v>
      </c>
      <c r="G62" s="29" t="s">
        <v>69</v>
      </c>
      <c r="H62" s="29" t="s">
        <v>70</v>
      </c>
      <c r="I62" s="29" t="s">
        <v>71</v>
      </c>
      <c r="J62" s="29" t="s">
        <v>72</v>
      </c>
      <c r="K62" s="29" t="s">
        <v>73</v>
      </c>
      <c r="L62" s="29" t="s">
        <v>74</v>
      </c>
      <c r="M62" s="29" t="s">
        <v>75</v>
      </c>
      <c r="N62" s="30" t="s">
        <v>76</v>
      </c>
      <c r="O62" s="30" t="s">
        <v>83</v>
      </c>
      <c r="P62" s="4"/>
    </row>
    <row r="63" spans="1:16" s="2" customFormat="1" ht="13.5" x14ac:dyDescent="0.2">
      <c r="A63" s="17" t="s">
        <v>7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9">
        <f t="shared" si="7"/>
        <v>0</v>
      </c>
      <c r="O63" s="19">
        <f t="shared" ref="O63:O70" si="9">N63/COLUMNS(B63:M63)</f>
        <v>0</v>
      </c>
    </row>
    <row r="64" spans="1:16" s="2" customFormat="1" ht="13.5" x14ac:dyDescent="0.2">
      <c r="A64" s="17" t="s">
        <v>33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9">
        <f t="shared" si="7"/>
        <v>0</v>
      </c>
      <c r="O64" s="19">
        <f t="shared" si="9"/>
        <v>0</v>
      </c>
    </row>
    <row r="65" spans="1:16" s="2" customFormat="1" ht="13.5" x14ac:dyDescent="0.2">
      <c r="A65" s="17" t="s">
        <v>6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9">
        <f t="shared" si="7"/>
        <v>0</v>
      </c>
      <c r="O65" s="19">
        <f t="shared" si="9"/>
        <v>0</v>
      </c>
    </row>
    <row r="66" spans="1:16" s="2" customFormat="1" ht="13.5" x14ac:dyDescent="0.2">
      <c r="A66" s="17" t="s">
        <v>55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9">
        <f t="shared" si="7"/>
        <v>0</v>
      </c>
      <c r="O66" s="19">
        <f t="shared" si="9"/>
        <v>0</v>
      </c>
    </row>
    <row r="67" spans="1:16" s="2" customFormat="1" ht="13.5" x14ac:dyDescent="0.2">
      <c r="A67" s="17" t="s">
        <v>80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9">
        <f t="shared" si="7"/>
        <v>0</v>
      </c>
      <c r="O67" s="19">
        <f t="shared" si="9"/>
        <v>0</v>
      </c>
    </row>
    <row r="68" spans="1:16" s="2" customFormat="1" ht="13.5" x14ac:dyDescent="0.2">
      <c r="A68" s="17" t="s">
        <v>52</v>
      </c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9">
        <f t="shared" si="7"/>
        <v>0</v>
      </c>
      <c r="O68" s="19">
        <f t="shared" si="9"/>
        <v>0</v>
      </c>
    </row>
    <row r="69" spans="1:16" s="2" customFormat="1" ht="13.5" x14ac:dyDescent="0.2">
      <c r="A69" s="17" t="s">
        <v>53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9">
        <f t="shared" si="7"/>
        <v>0</v>
      </c>
      <c r="O69" s="19">
        <f t="shared" si="9"/>
        <v>0</v>
      </c>
    </row>
    <row r="70" spans="1:16" s="2" customFormat="1" ht="13.5" x14ac:dyDescent="0.2">
      <c r="A70" s="17" t="s">
        <v>62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9">
        <f>SUM(B70:M70)</f>
        <v>0</v>
      </c>
      <c r="O70" s="19">
        <f t="shared" si="9"/>
        <v>0</v>
      </c>
    </row>
    <row r="71" spans="1:16" s="2" customFormat="1" ht="14.25" thickBot="1" x14ac:dyDescent="0.25">
      <c r="A71" s="17" t="s">
        <v>16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9">
        <f t="shared" si="7"/>
        <v>0</v>
      </c>
      <c r="O71" s="19">
        <f>N71/COLUMNS(B71:M71)</f>
        <v>0</v>
      </c>
    </row>
    <row r="72" spans="1:16" s="2" customFormat="1" ht="14.25" thickTop="1" x14ac:dyDescent="0.2">
      <c r="A72" s="31" t="str">
        <f>"Total " &amp; Table7[[#Headers],[DAILY LIVING]]</f>
        <v>Total DAILY LIVING</v>
      </c>
      <c r="B72" s="32">
        <f>SUBTOTAL(109,Table7[JAN])</f>
        <v>0</v>
      </c>
      <c r="C72" s="32">
        <f>SUBTOTAL(109,Table7[FEB])</f>
        <v>0</v>
      </c>
      <c r="D72" s="32">
        <f>SUBTOTAL(109,Table7[MAR])</f>
        <v>0</v>
      </c>
      <c r="E72" s="32">
        <f>SUBTOTAL(109,Table7[APR])</f>
        <v>0</v>
      </c>
      <c r="F72" s="32">
        <f>SUBTOTAL(109,Table7[MAY])</f>
        <v>0</v>
      </c>
      <c r="G72" s="32">
        <f>SUBTOTAL(109,Table7[JUN])</f>
        <v>0</v>
      </c>
      <c r="H72" s="32">
        <f>SUBTOTAL(109,Table7[JUL])</f>
        <v>0</v>
      </c>
      <c r="I72" s="32">
        <f>SUBTOTAL(109,Table7[AUG])</f>
        <v>0</v>
      </c>
      <c r="J72" s="32">
        <f>SUBTOTAL(109,Table7[SEP])</f>
        <v>0</v>
      </c>
      <c r="K72" s="32">
        <f>SUBTOTAL(109,Table7[OCT])</f>
        <v>0</v>
      </c>
      <c r="L72" s="32">
        <f>SUBTOTAL(109,Table7[NOV])</f>
        <v>0</v>
      </c>
      <c r="M72" s="32">
        <f>SUBTOTAL(109,Table7[DEC])</f>
        <v>0</v>
      </c>
      <c r="N72" s="32">
        <f>SUBTOTAL(109,Table7[Total])</f>
        <v>0</v>
      </c>
      <c r="O72" s="32">
        <f>Table7[[#Totals],[Total]]/COLUMNS(Table7[[#Totals],[JAN]:[DEC]])</f>
        <v>0</v>
      </c>
    </row>
    <row r="73" spans="1:16" s="2" customFormat="1" ht="13.5" x14ac:dyDescent="0.2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0"/>
      <c r="O73" s="10"/>
    </row>
    <row r="74" spans="1:16" s="2" customFormat="1" ht="16.5" x14ac:dyDescent="0.2">
      <c r="A74" s="28" t="s">
        <v>27</v>
      </c>
      <c r="B74" s="29" t="s">
        <v>64</v>
      </c>
      <c r="C74" s="29" t="s">
        <v>65</v>
      </c>
      <c r="D74" s="29" t="s">
        <v>66</v>
      </c>
      <c r="E74" s="29" t="s">
        <v>67</v>
      </c>
      <c r="F74" s="29" t="s">
        <v>68</v>
      </c>
      <c r="G74" s="29" t="s">
        <v>69</v>
      </c>
      <c r="H74" s="29" t="s">
        <v>70</v>
      </c>
      <c r="I74" s="29" t="s">
        <v>71</v>
      </c>
      <c r="J74" s="29" t="s">
        <v>72</v>
      </c>
      <c r="K74" s="29" t="s">
        <v>73</v>
      </c>
      <c r="L74" s="29" t="s">
        <v>74</v>
      </c>
      <c r="M74" s="29" t="s">
        <v>75</v>
      </c>
      <c r="N74" s="30" t="s">
        <v>76</v>
      </c>
      <c r="O74" s="30" t="s">
        <v>83</v>
      </c>
      <c r="P74" s="4"/>
    </row>
    <row r="75" spans="1:16" s="2" customFormat="1" ht="13.5" x14ac:dyDescent="0.2">
      <c r="A75" s="17" t="s">
        <v>87</v>
      </c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9">
        <f t="shared" si="7"/>
        <v>0</v>
      </c>
      <c r="O75" s="19">
        <f t="shared" ref="O75:O84" si="10">N75/COLUMNS(B75:M75)</f>
        <v>0</v>
      </c>
    </row>
    <row r="76" spans="1:16" s="2" customFormat="1" ht="13.5" x14ac:dyDescent="0.2">
      <c r="A76" s="17" t="s">
        <v>89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9">
        <f t="shared" ref="N76" si="11">SUM(B76:M76)</f>
        <v>0</v>
      </c>
      <c r="O76" s="19">
        <f t="shared" ref="O76" si="12">N76/COLUMNS(B76:M76)</f>
        <v>0</v>
      </c>
    </row>
    <row r="77" spans="1:16" s="2" customFormat="1" ht="13.5" x14ac:dyDescent="0.2">
      <c r="A77" s="17" t="s">
        <v>90</v>
      </c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9">
        <f t="shared" ref="N77" si="13">SUM(B77:M77)</f>
        <v>0</v>
      </c>
      <c r="O77" s="19">
        <f t="shared" ref="O77" si="14">N77/COLUMNS(B77:M77)</f>
        <v>0</v>
      </c>
    </row>
    <row r="78" spans="1:16" s="2" customFormat="1" ht="13.5" x14ac:dyDescent="0.2">
      <c r="A78" s="17" t="s">
        <v>86</v>
      </c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9">
        <f t="shared" si="7"/>
        <v>0</v>
      </c>
      <c r="O78" s="19">
        <f t="shared" si="10"/>
        <v>0</v>
      </c>
    </row>
    <row r="79" spans="1:16" s="2" customFormat="1" ht="13.5" x14ac:dyDescent="0.2">
      <c r="A79" s="17" t="s">
        <v>30</v>
      </c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9">
        <f t="shared" si="7"/>
        <v>0</v>
      </c>
      <c r="O79" s="19">
        <f t="shared" si="10"/>
        <v>0</v>
      </c>
    </row>
    <row r="80" spans="1:16" s="2" customFormat="1" ht="13.5" x14ac:dyDescent="0.2">
      <c r="A80" s="17" t="s">
        <v>88</v>
      </c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9">
        <f t="shared" si="7"/>
        <v>0</v>
      </c>
      <c r="O80" s="19">
        <f t="shared" si="10"/>
        <v>0</v>
      </c>
    </row>
    <row r="81" spans="1:16" s="2" customFormat="1" ht="13.5" x14ac:dyDescent="0.2">
      <c r="A81" s="17" t="s">
        <v>91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9">
        <f t="shared" ref="N81:N82" si="15">SUM(B81:M81)</f>
        <v>0</v>
      </c>
      <c r="O81" s="19">
        <f t="shared" ref="O81:O82" si="16">N81/COLUMNS(B81:M81)</f>
        <v>0</v>
      </c>
    </row>
    <row r="82" spans="1:16" s="2" customFormat="1" ht="13.5" x14ac:dyDescent="0.2">
      <c r="A82" s="17" t="s">
        <v>92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9">
        <f t="shared" si="15"/>
        <v>0</v>
      </c>
      <c r="O82" s="19">
        <f t="shared" si="16"/>
        <v>0</v>
      </c>
    </row>
    <row r="83" spans="1:16" s="2" customFormat="1" ht="13.5" x14ac:dyDescent="0.2">
      <c r="A83" s="17" t="s">
        <v>93</v>
      </c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9">
        <f>SUM(B83:M83)</f>
        <v>0</v>
      </c>
      <c r="O83" s="19">
        <f>N83/COLUMNS(B83:M83)</f>
        <v>0</v>
      </c>
    </row>
    <row r="84" spans="1:16" s="2" customFormat="1" ht="13.5" x14ac:dyDescent="0.2">
      <c r="A84" s="17" t="s">
        <v>60</v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9">
        <f t="shared" si="7"/>
        <v>0</v>
      </c>
      <c r="O84" s="19">
        <f t="shared" si="10"/>
        <v>0</v>
      </c>
    </row>
    <row r="85" spans="1:16" s="2" customFormat="1" ht="14.25" thickBot="1" x14ac:dyDescent="0.25">
      <c r="A85" s="17" t="s">
        <v>16</v>
      </c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9">
        <f t="shared" si="7"/>
        <v>0</v>
      </c>
      <c r="O85" s="19">
        <f>N85/COLUMNS(B85:M85)</f>
        <v>0</v>
      </c>
    </row>
    <row r="86" spans="1:16" s="2" customFormat="1" ht="14.25" thickTop="1" x14ac:dyDescent="0.2">
      <c r="A86" s="31" t="str">
        <f>"Total " &amp; Table8[[#Headers],[ENTERTAINMENT]]</f>
        <v>Total ENTERTAINMENT</v>
      </c>
      <c r="B86" s="32">
        <f>SUBTOTAL(109,Table8[JAN])</f>
        <v>0</v>
      </c>
      <c r="C86" s="32">
        <f>SUBTOTAL(109,Table8[FEB])</f>
        <v>0</v>
      </c>
      <c r="D86" s="32">
        <f>SUBTOTAL(109,Table8[MAR])</f>
        <v>0</v>
      </c>
      <c r="E86" s="32">
        <f>SUBTOTAL(109,Table8[APR])</f>
        <v>0</v>
      </c>
      <c r="F86" s="32">
        <f>SUBTOTAL(109,Table8[MAY])</f>
        <v>0</v>
      </c>
      <c r="G86" s="32">
        <f>SUBTOTAL(109,Table8[JUN])</f>
        <v>0</v>
      </c>
      <c r="H86" s="32">
        <f>SUBTOTAL(109,Table8[JUL])</f>
        <v>0</v>
      </c>
      <c r="I86" s="32">
        <f>SUBTOTAL(109,Table8[AUG])</f>
        <v>0</v>
      </c>
      <c r="J86" s="32">
        <f>SUBTOTAL(109,Table8[SEP])</f>
        <v>0</v>
      </c>
      <c r="K86" s="32">
        <f>SUBTOTAL(109,Table8[OCT])</f>
        <v>0</v>
      </c>
      <c r="L86" s="32">
        <f>SUBTOTAL(109,Table8[NOV])</f>
        <v>0</v>
      </c>
      <c r="M86" s="32">
        <f>SUBTOTAL(109,Table8[DEC])</f>
        <v>0</v>
      </c>
      <c r="N86" s="32">
        <f>SUBTOTAL(109,Table8[Total])</f>
        <v>0</v>
      </c>
      <c r="O86" s="32">
        <f>Table8[[#Totals],[Total]]/COLUMNS(Table8[[#Totals],[JAN]:[DEC]])</f>
        <v>0</v>
      </c>
    </row>
    <row r="87" spans="1:16" s="2" customFormat="1" ht="13.5" x14ac:dyDescent="0.2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0"/>
      <c r="O87" s="10"/>
    </row>
    <row r="88" spans="1:16" s="3" customFormat="1" x14ac:dyDescent="0.2">
      <c r="A88" s="28" t="s">
        <v>39</v>
      </c>
      <c r="B88" s="29" t="s">
        <v>64</v>
      </c>
      <c r="C88" s="29" t="s">
        <v>65</v>
      </c>
      <c r="D88" s="29" t="s">
        <v>66</v>
      </c>
      <c r="E88" s="29" t="s">
        <v>67</v>
      </c>
      <c r="F88" s="29" t="s">
        <v>68</v>
      </c>
      <c r="G88" s="29" t="s">
        <v>69</v>
      </c>
      <c r="H88" s="29" t="s">
        <v>70</v>
      </c>
      <c r="I88" s="29" t="s">
        <v>71</v>
      </c>
      <c r="J88" s="29" t="s">
        <v>72</v>
      </c>
      <c r="K88" s="29" t="s">
        <v>73</v>
      </c>
      <c r="L88" s="29" t="s">
        <v>74</v>
      </c>
      <c r="M88" s="29" t="s">
        <v>75</v>
      </c>
      <c r="N88" s="30" t="s">
        <v>76</v>
      </c>
      <c r="O88" s="30" t="s">
        <v>83</v>
      </c>
    </row>
    <row r="89" spans="1:16" s="3" customFormat="1" x14ac:dyDescent="0.2">
      <c r="A89" s="17" t="s">
        <v>37</v>
      </c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9">
        <f t="shared" si="7"/>
        <v>0</v>
      </c>
      <c r="O89" s="19">
        <f t="shared" ref="O89:O94" si="17">N89/COLUMNS(B89:M89)</f>
        <v>0</v>
      </c>
    </row>
    <row r="90" spans="1:16" s="3" customFormat="1" ht="15" customHeight="1" x14ac:dyDescent="0.2">
      <c r="A90" s="17" t="s">
        <v>94</v>
      </c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9">
        <f t="shared" si="7"/>
        <v>0</v>
      </c>
      <c r="O90" s="19">
        <f t="shared" si="17"/>
        <v>0</v>
      </c>
      <c r="P90" s="4"/>
    </row>
    <row r="91" spans="1:16" s="3" customFormat="1" x14ac:dyDescent="0.2">
      <c r="A91" s="17" t="s">
        <v>95</v>
      </c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9">
        <f t="shared" si="7"/>
        <v>0</v>
      </c>
      <c r="O91" s="19">
        <f t="shared" si="17"/>
        <v>0</v>
      </c>
    </row>
    <row r="92" spans="1:16" s="3" customFormat="1" x14ac:dyDescent="0.2">
      <c r="A92" s="17" t="s">
        <v>38</v>
      </c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9">
        <f t="shared" si="7"/>
        <v>0</v>
      </c>
      <c r="O92" s="19">
        <f t="shared" si="17"/>
        <v>0</v>
      </c>
    </row>
    <row r="93" spans="1:16" s="3" customFormat="1" x14ac:dyDescent="0.2">
      <c r="A93" s="17" t="s">
        <v>96</v>
      </c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9">
        <f t="shared" si="7"/>
        <v>0</v>
      </c>
      <c r="O93" s="19">
        <f t="shared" si="17"/>
        <v>0</v>
      </c>
    </row>
    <row r="94" spans="1:16" s="3" customFormat="1" ht="15.75" thickBot="1" x14ac:dyDescent="0.25">
      <c r="A94" s="17" t="s">
        <v>16</v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9">
        <f t="shared" si="7"/>
        <v>0</v>
      </c>
      <c r="O94" s="19">
        <f t="shared" si="17"/>
        <v>0</v>
      </c>
    </row>
    <row r="95" spans="1:16" s="3" customFormat="1" ht="15.75" thickTop="1" x14ac:dyDescent="0.2">
      <c r="A95" s="31" t="str">
        <f>"Total " &amp;Table9[[#Headers],[SAVINGS]]</f>
        <v>Total SAVINGS</v>
      </c>
      <c r="B95" s="32">
        <f>SUBTOTAL(109,Table9[JAN])</f>
        <v>0</v>
      </c>
      <c r="C95" s="32">
        <f>SUBTOTAL(109,Table9[FEB])</f>
        <v>0</v>
      </c>
      <c r="D95" s="32">
        <f>SUBTOTAL(109,Table9[MAR])</f>
        <v>0</v>
      </c>
      <c r="E95" s="32">
        <f>SUBTOTAL(109,Table9[APR])</f>
        <v>0</v>
      </c>
      <c r="F95" s="32">
        <f>SUBTOTAL(109,Table9[MAY])</f>
        <v>0</v>
      </c>
      <c r="G95" s="32">
        <f>SUBTOTAL(109,Table9[JUN])</f>
        <v>0</v>
      </c>
      <c r="H95" s="32">
        <f>SUBTOTAL(109,Table9[JUL])</f>
        <v>0</v>
      </c>
      <c r="I95" s="32">
        <f>SUBTOTAL(109,Table9[AUG])</f>
        <v>0</v>
      </c>
      <c r="J95" s="32">
        <f>SUBTOTAL(109,Table9[SEP])</f>
        <v>0</v>
      </c>
      <c r="K95" s="32">
        <f>SUBTOTAL(109,Table9[OCT])</f>
        <v>0</v>
      </c>
      <c r="L95" s="32">
        <f>SUBTOTAL(109,Table9[NOV])</f>
        <v>0</v>
      </c>
      <c r="M95" s="32">
        <f>SUBTOTAL(109,Table9[DEC])</f>
        <v>0</v>
      </c>
      <c r="N95" s="32">
        <f>SUBTOTAL(109,Table9[Total])</f>
        <v>0</v>
      </c>
      <c r="O95" s="32">
        <f>Table9[[#Totals],[Total]]/COLUMNS(Table9[[#Totals],[JAN]:[DEC]])</f>
        <v>0</v>
      </c>
    </row>
    <row r="96" spans="1:16" s="3" customFormat="1" x14ac:dyDescent="0.2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0"/>
      <c r="O96" s="10"/>
    </row>
    <row r="97" spans="1:16" s="3" customFormat="1" x14ac:dyDescent="0.2">
      <c r="A97" s="28" t="s">
        <v>40</v>
      </c>
      <c r="B97" s="29" t="s">
        <v>64</v>
      </c>
      <c r="C97" s="29" t="s">
        <v>65</v>
      </c>
      <c r="D97" s="29" t="s">
        <v>66</v>
      </c>
      <c r="E97" s="29" t="s">
        <v>67</v>
      </c>
      <c r="F97" s="29" t="s">
        <v>68</v>
      </c>
      <c r="G97" s="29" t="s">
        <v>69</v>
      </c>
      <c r="H97" s="29" t="s">
        <v>70</v>
      </c>
      <c r="I97" s="29" t="s">
        <v>71</v>
      </c>
      <c r="J97" s="29" t="s">
        <v>72</v>
      </c>
      <c r="K97" s="29" t="s">
        <v>73</v>
      </c>
      <c r="L97" s="29" t="s">
        <v>74</v>
      </c>
      <c r="M97" s="29" t="s">
        <v>75</v>
      </c>
      <c r="N97" s="30" t="s">
        <v>76</v>
      </c>
      <c r="O97" s="30" t="s">
        <v>83</v>
      </c>
    </row>
    <row r="98" spans="1:16" s="3" customFormat="1" x14ac:dyDescent="0.2">
      <c r="A98" s="17" t="s">
        <v>97</v>
      </c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9">
        <f t="shared" ref="N98:N104" si="18">SUM(B98:M98)</f>
        <v>0</v>
      </c>
      <c r="O98" s="19">
        <f t="shared" ref="O98:O103" si="19">N98/COLUMNS(B98:M98)</f>
        <v>0</v>
      </c>
    </row>
    <row r="99" spans="1:16" s="3" customFormat="1" ht="16.5" x14ac:dyDescent="0.2">
      <c r="A99" s="17" t="s">
        <v>78</v>
      </c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9">
        <f t="shared" si="18"/>
        <v>0</v>
      </c>
      <c r="O99" s="19">
        <f t="shared" si="19"/>
        <v>0</v>
      </c>
      <c r="P99" s="4"/>
    </row>
    <row r="100" spans="1:16" s="3" customFormat="1" x14ac:dyDescent="0.2">
      <c r="A100" s="17" t="s">
        <v>98</v>
      </c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9">
        <f t="shared" si="18"/>
        <v>0</v>
      </c>
      <c r="O100" s="19">
        <f t="shared" si="19"/>
        <v>0</v>
      </c>
    </row>
    <row r="101" spans="1:16" s="3" customFormat="1" x14ac:dyDescent="0.2">
      <c r="A101" s="17" t="s">
        <v>79</v>
      </c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9">
        <f t="shared" si="18"/>
        <v>0</v>
      </c>
      <c r="O101" s="19">
        <f t="shared" si="19"/>
        <v>0</v>
      </c>
    </row>
    <row r="102" spans="1:16" s="3" customFormat="1" x14ac:dyDescent="0.2">
      <c r="A102" s="17" t="s">
        <v>41</v>
      </c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9">
        <f t="shared" si="18"/>
        <v>0</v>
      </c>
      <c r="O102" s="19">
        <f t="shared" si="19"/>
        <v>0</v>
      </c>
    </row>
    <row r="103" spans="1:16" s="3" customFormat="1" x14ac:dyDescent="0.2">
      <c r="A103" s="17" t="s">
        <v>42</v>
      </c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9">
        <f t="shared" si="18"/>
        <v>0</v>
      </c>
      <c r="O103" s="19">
        <f t="shared" si="19"/>
        <v>0</v>
      </c>
    </row>
    <row r="104" spans="1:16" s="3" customFormat="1" ht="15.75" thickBot="1" x14ac:dyDescent="0.25">
      <c r="A104" s="17" t="s">
        <v>16</v>
      </c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9">
        <f t="shared" si="18"/>
        <v>0</v>
      </c>
      <c r="O104" s="19">
        <f>N104/COLUMNS(B104:M104)</f>
        <v>0</v>
      </c>
    </row>
    <row r="105" spans="1:16" s="3" customFormat="1" ht="15.75" thickTop="1" x14ac:dyDescent="0.2">
      <c r="A105" s="31" t="str">
        <f>"Total " &amp; Table10[[#Headers],[OBLIGATIONS]]</f>
        <v>Total OBLIGATIONS</v>
      </c>
      <c r="B105" s="32">
        <f>SUBTOTAL(109,Table10[JAN])</f>
        <v>0</v>
      </c>
      <c r="C105" s="32">
        <f>SUBTOTAL(109,Table10[FEB])</f>
        <v>0</v>
      </c>
      <c r="D105" s="32">
        <f>SUBTOTAL(109,Table10[MAR])</f>
        <v>0</v>
      </c>
      <c r="E105" s="32">
        <f>SUBTOTAL(109,Table10[APR])</f>
        <v>0</v>
      </c>
      <c r="F105" s="32">
        <f>SUBTOTAL(109,Table10[MAY])</f>
        <v>0</v>
      </c>
      <c r="G105" s="32">
        <f>SUBTOTAL(109,Table10[JUN])</f>
        <v>0</v>
      </c>
      <c r="H105" s="32">
        <f>SUBTOTAL(109,Table10[JUL])</f>
        <v>0</v>
      </c>
      <c r="I105" s="32">
        <f>SUBTOTAL(109,Table10[AUG])</f>
        <v>0</v>
      </c>
      <c r="J105" s="32">
        <f>SUBTOTAL(109,Table10[SEP])</f>
        <v>0</v>
      </c>
      <c r="K105" s="32">
        <f>SUBTOTAL(109,Table10[OCT])</f>
        <v>0</v>
      </c>
      <c r="L105" s="32">
        <f>SUBTOTAL(109,Table10[NOV])</f>
        <v>0</v>
      </c>
      <c r="M105" s="32">
        <f>SUBTOTAL(109,Table10[DEC])</f>
        <v>0</v>
      </c>
      <c r="N105" s="32">
        <f>SUBTOTAL(109,Table10[Total])</f>
        <v>0</v>
      </c>
      <c r="O105" s="32">
        <f>Table10[[#Totals],[Total]]/COLUMNS(Table10[[#Totals],[JAN]:[DEC]])</f>
        <v>0</v>
      </c>
    </row>
    <row r="106" spans="1:16" s="3" customFormat="1" x14ac:dyDescent="0.2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0"/>
      <c r="O106" s="10"/>
    </row>
    <row r="107" spans="1:16" s="3" customFormat="1" x14ac:dyDescent="0.2">
      <c r="A107" s="28" t="s">
        <v>31</v>
      </c>
      <c r="B107" s="29" t="s">
        <v>64</v>
      </c>
      <c r="C107" s="29" t="s">
        <v>65</v>
      </c>
      <c r="D107" s="29" t="s">
        <v>66</v>
      </c>
      <c r="E107" s="29" t="s">
        <v>67</v>
      </c>
      <c r="F107" s="29" t="s">
        <v>68</v>
      </c>
      <c r="G107" s="29" t="s">
        <v>69</v>
      </c>
      <c r="H107" s="29" t="s">
        <v>70</v>
      </c>
      <c r="I107" s="29" t="s">
        <v>71</v>
      </c>
      <c r="J107" s="29" t="s">
        <v>72</v>
      </c>
      <c r="K107" s="29" t="s">
        <v>73</v>
      </c>
      <c r="L107" s="29" t="s">
        <v>74</v>
      </c>
      <c r="M107" s="29" t="s">
        <v>75</v>
      </c>
      <c r="N107" s="30" t="s">
        <v>76</v>
      </c>
      <c r="O107" s="30" t="s">
        <v>83</v>
      </c>
    </row>
    <row r="108" spans="1:16" s="3" customFormat="1" x14ac:dyDescent="0.2">
      <c r="A108" s="17" t="s">
        <v>28</v>
      </c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9">
        <f>SUM(B108:M108)</f>
        <v>0</v>
      </c>
      <c r="O108" s="19">
        <f>N108/COLUMNS(B108:M108)</f>
        <v>0</v>
      </c>
    </row>
    <row r="109" spans="1:16" s="3" customFormat="1" ht="16.5" x14ac:dyDescent="0.2">
      <c r="A109" s="17" t="s">
        <v>29</v>
      </c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9">
        <f>SUM(B109:M109)</f>
        <v>0</v>
      </c>
      <c r="O109" s="19">
        <f>N109/COLUMNS(B109:M109)</f>
        <v>0</v>
      </c>
      <c r="P109" s="4"/>
    </row>
    <row r="110" spans="1:16" s="3" customFormat="1" x14ac:dyDescent="0.2">
      <c r="A110" s="17" t="s">
        <v>81</v>
      </c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9">
        <f>SUM(B110:M110)</f>
        <v>0</v>
      </c>
      <c r="O110" s="19">
        <f>N110/COLUMNS(B110:M110)</f>
        <v>0</v>
      </c>
    </row>
    <row r="111" spans="1:16" s="3" customFormat="1" ht="15.75" thickBot="1" x14ac:dyDescent="0.25">
      <c r="A111" s="17" t="s">
        <v>16</v>
      </c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9">
        <f>SUM(B111:M111)</f>
        <v>0</v>
      </c>
      <c r="O111" s="19">
        <f>N111/COLUMNS(B111:M111)</f>
        <v>0</v>
      </c>
    </row>
    <row r="112" spans="1:16" s="3" customFormat="1" ht="15.75" thickTop="1" x14ac:dyDescent="0.2">
      <c r="A112" s="31" t="str">
        <f>"Total " &amp;Table11[[#Headers],[SUBSCRIPTIONS]]</f>
        <v>Total SUBSCRIPTIONS</v>
      </c>
      <c r="B112" s="32">
        <f>SUBTOTAL(109,Table11[JAN])</f>
        <v>0</v>
      </c>
      <c r="C112" s="32">
        <f>SUBTOTAL(109,Table11[FEB])</f>
        <v>0</v>
      </c>
      <c r="D112" s="32">
        <f>SUBTOTAL(109,Table11[MAR])</f>
        <v>0</v>
      </c>
      <c r="E112" s="32">
        <f>SUBTOTAL(109,Table11[APR])</f>
        <v>0</v>
      </c>
      <c r="F112" s="32">
        <f>SUBTOTAL(109,Table11[MAY])</f>
        <v>0</v>
      </c>
      <c r="G112" s="32">
        <f>SUBTOTAL(109,Table11[JUN])</f>
        <v>0</v>
      </c>
      <c r="H112" s="32">
        <f>SUBTOTAL(109,Table11[JUL])</f>
        <v>0</v>
      </c>
      <c r="I112" s="32">
        <f>SUBTOTAL(109,Table11[AUG])</f>
        <v>0</v>
      </c>
      <c r="J112" s="32">
        <f>SUBTOTAL(109,Table11[SEP])</f>
        <v>0</v>
      </c>
      <c r="K112" s="32">
        <f>SUBTOTAL(109,Table11[OCT])</f>
        <v>0</v>
      </c>
      <c r="L112" s="32">
        <f>SUBTOTAL(109,Table11[NOV])</f>
        <v>0</v>
      </c>
      <c r="M112" s="32">
        <f>SUBTOTAL(109,Table11[DEC])</f>
        <v>0</v>
      </c>
      <c r="N112" s="32">
        <f>SUBTOTAL(109,Table11[Total])</f>
        <v>0</v>
      </c>
      <c r="O112" s="32">
        <f>Table11[[#Totals],[Total]]/COLUMNS(Table11[[#Totals],[JAN]:[DEC]])</f>
        <v>0</v>
      </c>
    </row>
    <row r="113" spans="1:16" s="3" customFormat="1" x14ac:dyDescent="0.2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0"/>
      <c r="O113" s="10"/>
    </row>
    <row r="114" spans="1:16" s="3" customFormat="1" x14ac:dyDescent="0.2">
      <c r="A114" s="28" t="s">
        <v>12</v>
      </c>
      <c r="B114" s="29" t="s">
        <v>64</v>
      </c>
      <c r="C114" s="29" t="s">
        <v>65</v>
      </c>
      <c r="D114" s="29" t="s">
        <v>66</v>
      </c>
      <c r="E114" s="29" t="s">
        <v>67</v>
      </c>
      <c r="F114" s="29" t="s">
        <v>68</v>
      </c>
      <c r="G114" s="29" t="s">
        <v>69</v>
      </c>
      <c r="H114" s="29" t="s">
        <v>70</v>
      </c>
      <c r="I114" s="29" t="s">
        <v>71</v>
      </c>
      <c r="J114" s="29" t="s">
        <v>72</v>
      </c>
      <c r="K114" s="29" t="s">
        <v>73</v>
      </c>
      <c r="L114" s="29" t="s">
        <v>74</v>
      </c>
      <c r="M114" s="29" t="s">
        <v>75</v>
      </c>
      <c r="N114" s="30" t="s">
        <v>76</v>
      </c>
      <c r="O114" s="30" t="s">
        <v>83</v>
      </c>
    </row>
    <row r="115" spans="1:16" s="3" customFormat="1" x14ac:dyDescent="0.2">
      <c r="A115" s="17" t="s">
        <v>36</v>
      </c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9">
        <f>SUM(B115:M115)</f>
        <v>0</v>
      </c>
      <c r="O115" s="19">
        <f>N115/COLUMNS(B115:M115)</f>
        <v>0</v>
      </c>
    </row>
    <row r="116" spans="1:16" s="3" customFormat="1" ht="16.5" x14ac:dyDescent="0.2">
      <c r="A116" s="17" t="s">
        <v>0</v>
      </c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9">
        <f>SUM(B116:M116)</f>
        <v>0</v>
      </c>
      <c r="O116" s="19">
        <f>N116/COLUMNS(B116:M116)</f>
        <v>0</v>
      </c>
      <c r="P116" s="4"/>
    </row>
    <row r="117" spans="1:16" s="3" customFormat="1" x14ac:dyDescent="0.2">
      <c r="A117" s="17" t="s">
        <v>16</v>
      </c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9">
        <f>SUM(B117:M117)</f>
        <v>0</v>
      </c>
      <c r="O117" s="19">
        <f>N117/COLUMNS(B117:M117)</f>
        <v>0</v>
      </c>
    </row>
    <row r="118" spans="1:16" s="3" customFormat="1" ht="15.75" thickBot="1" x14ac:dyDescent="0.25">
      <c r="A118" s="17" t="s">
        <v>16</v>
      </c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9">
        <f>SUM(B118:M118)</f>
        <v>0</v>
      </c>
      <c r="O118" s="19">
        <f>N118/COLUMNS(B118:M118)</f>
        <v>0</v>
      </c>
    </row>
    <row r="119" spans="1:16" s="3" customFormat="1" ht="15.75" thickTop="1" x14ac:dyDescent="0.2">
      <c r="A119" s="31" t="str">
        <f>"Total " &amp;Table12[[#Headers],[MISCELLANEOUS]]</f>
        <v>Total MISCELLANEOUS</v>
      </c>
      <c r="B119" s="32">
        <f>SUBTOTAL(109,Table12[JAN])</f>
        <v>0</v>
      </c>
      <c r="C119" s="32">
        <f>SUBTOTAL(109,Table12[FEB])</f>
        <v>0</v>
      </c>
      <c r="D119" s="32">
        <f>SUBTOTAL(109,Table12[MAR])</f>
        <v>0</v>
      </c>
      <c r="E119" s="32">
        <f>SUBTOTAL(109,Table12[APR])</f>
        <v>0</v>
      </c>
      <c r="F119" s="32">
        <f>SUBTOTAL(109,Table12[MAY])</f>
        <v>0</v>
      </c>
      <c r="G119" s="32">
        <f>SUBTOTAL(109,Table12[JUN])</f>
        <v>0</v>
      </c>
      <c r="H119" s="32">
        <f>SUBTOTAL(109,Table12[JUL])</f>
        <v>0</v>
      </c>
      <c r="I119" s="32">
        <f>SUBTOTAL(109,Table12[AUG])</f>
        <v>0</v>
      </c>
      <c r="J119" s="32">
        <f>SUBTOTAL(109,Table12[SEP])</f>
        <v>0</v>
      </c>
      <c r="K119" s="32">
        <f>SUBTOTAL(109,Table12[OCT])</f>
        <v>0</v>
      </c>
      <c r="L119" s="32">
        <f>SUBTOTAL(109,Table12[NOV])</f>
        <v>0</v>
      </c>
      <c r="M119" s="32">
        <f>SUBTOTAL(109,Table12[DEC])</f>
        <v>0</v>
      </c>
      <c r="N119" s="32">
        <f>SUBTOTAL(109,Table12[Total])</f>
        <v>0</v>
      </c>
      <c r="O119" s="32">
        <f>Table12[[#Totals],[Total]]/COLUMNS(Table12[[#Totals],[JAN]:[DEC]])</f>
        <v>0</v>
      </c>
    </row>
    <row r="120" spans="1:16" s="3" customForma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6" s="3" customForma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</sheetData>
  <mergeCells count="1">
    <mergeCell ref="A1:O1"/>
  </mergeCells>
  <phoneticPr fontId="0" type="noConversion"/>
  <printOptions horizontalCentered="1"/>
  <pageMargins left="0.4" right="0.4" top="0" bottom="0.35" header="0" footer="0.25"/>
  <pageSetup scale="84" fitToHeight="0" orientation="portrait" r:id="rId1"/>
  <headerFooter alignWithMargins="0">
    <oddFooter>&amp;L&amp;G&amp;R&amp;P</oddFooter>
  </headerFooter>
  <legacyDrawing r:id="rId2"/>
  <legacyDrawingHF r:id="rId3"/>
  <tableParts count="11"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Budget Spreadsheet</dc:title>
  <dc:creator>Vertex42.com</dc:creator>
  <dc:description>(c) 2008-2019 Vertex42 LLC. All Rights Reserved.</dc:description>
  <cp:lastModifiedBy>mss</cp:lastModifiedBy>
  <cp:lastPrinted>2023-03-02T04:16:57Z</cp:lastPrinted>
  <dcterms:created xsi:type="dcterms:W3CDTF">2007-10-28T01:07:07Z</dcterms:created>
  <dcterms:modified xsi:type="dcterms:W3CDTF">2023-03-02T04:17:00Z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2008-2019 Vertex42 LLC</vt:lpwstr>
  </property>
  <property fmtid="{D5CDD505-2E9C-101B-9397-08002B2CF9AE}" pid="3" name="Source">
    <vt:lpwstr>https://www.vertex42.com/ExcelTemplates/personal-budget-spreadsheet.html</vt:lpwstr>
  </property>
  <property fmtid="{D5CDD505-2E9C-101B-9397-08002B2CF9AE}" pid="4" name="Version">
    <vt:lpwstr>1.1.4</vt:lpwstr>
  </property>
  <property fmtid="{D5CDD505-2E9C-101B-9397-08002B2CF9AE}" pid="5" name="MSIP_Label_defa4170-0d19-0005-0004-bc88714345d2_Enabled">
    <vt:lpwstr>true</vt:lpwstr>
  </property>
  <property fmtid="{D5CDD505-2E9C-101B-9397-08002B2CF9AE}" pid="6" name="MSIP_Label_defa4170-0d19-0005-0004-bc88714345d2_SetDate">
    <vt:lpwstr>2023-02-13T11:05:23Z</vt:lpwstr>
  </property>
  <property fmtid="{D5CDD505-2E9C-101B-9397-08002B2CF9AE}" pid="7" name="MSIP_Label_defa4170-0d19-0005-0004-bc88714345d2_Method">
    <vt:lpwstr>Standard</vt:lpwstr>
  </property>
  <property fmtid="{D5CDD505-2E9C-101B-9397-08002B2CF9AE}" pid="8" name="MSIP_Label_defa4170-0d19-0005-0004-bc88714345d2_Name">
    <vt:lpwstr>defa4170-0d19-0005-0004-bc88714345d2</vt:lpwstr>
  </property>
  <property fmtid="{D5CDD505-2E9C-101B-9397-08002B2CF9AE}" pid="9" name="MSIP_Label_defa4170-0d19-0005-0004-bc88714345d2_SiteId">
    <vt:lpwstr>80973ecb-f349-4d26-af84-24e751ff0fa4</vt:lpwstr>
  </property>
  <property fmtid="{D5CDD505-2E9C-101B-9397-08002B2CF9AE}" pid="10" name="MSIP_Label_defa4170-0d19-0005-0004-bc88714345d2_ActionId">
    <vt:lpwstr>cba512dd-6b3b-4ff5-a843-0ab0cc8cea9b</vt:lpwstr>
  </property>
  <property fmtid="{D5CDD505-2E9C-101B-9397-08002B2CF9AE}" pid="11" name="MSIP_Label_defa4170-0d19-0005-0004-bc88714345d2_ContentBits">
    <vt:lpwstr>0</vt:lpwstr>
  </property>
</Properties>
</file>